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hidePivotFieldList="1" defaultThemeVersion="166925"/>
  <mc:AlternateContent xmlns:mc="http://schemas.openxmlformats.org/markup-compatibility/2006">
    <mc:Choice Requires="x15">
      <x15ac:absPath xmlns:x15ac="http://schemas.microsoft.com/office/spreadsheetml/2010/11/ac" url="C:\Users\SENEN NIÑO\Documents\MINTIC\GUIAS_SUBSPI\Guias Finales\Guias Revisadas Finales\Herramienta\Herramienta V2\"/>
    </mc:Choice>
  </mc:AlternateContent>
  <bookViews>
    <workbookView xWindow="0" yWindow="0" windowWidth="7470" windowHeight="1680" tabRatio="788"/>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71027"/>
  <pivotCaches>
    <pivotCache cacheId="0" r:id="rId10"/>
    <pivotCache cacheId="1"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9" i="5" l="1"/>
  <c r="C5" i="9" l="1"/>
  <c r="L37" i="10"/>
  <c r="F25" i="10"/>
  <c r="E25" i="10"/>
  <c r="D25" i="10"/>
  <c r="F22" i="10"/>
  <c r="E22" i="10"/>
  <c r="D22" i="10"/>
  <c r="E21" i="10"/>
  <c r="D21" i="10"/>
  <c r="F18" i="10"/>
  <c r="E18" i="10"/>
  <c r="C32" i="1" l="1"/>
  <c r="C31" i="1"/>
  <c r="C22" i="1"/>
  <c r="C21" i="1"/>
  <c r="C20" i="1"/>
  <c r="C19" i="1"/>
  <c r="C5" i="8"/>
  <c r="C10" i="10"/>
  <c r="C6" i="6"/>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19" i="10"/>
  <c r="L22" i="10"/>
  <c r="L21" i="10"/>
  <c r="K22" i="10"/>
  <c r="K21" i="10"/>
  <c r="F17" i="8" s="1"/>
  <c r="K19" i="10"/>
  <c r="K18" i="10"/>
  <c r="L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N34" i="8" s="1"/>
  <c r="L23" i="8"/>
  <c r="L34" i="8" s="1"/>
  <c r="J23" i="8"/>
  <c r="J34" i="8" s="1"/>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L24" i="5"/>
  <c r="F30" i="8" s="1"/>
  <c r="J30" i="8" s="1"/>
  <c r="L18" i="5"/>
  <c r="F29" i="8" s="1"/>
  <c r="N29" i="8" s="1"/>
  <c r="L13" i="5"/>
  <c r="F19" i="1" s="1"/>
  <c r="H19" i="1" s="1"/>
  <c r="N71" i="3"/>
  <c r="G33" i="1"/>
  <c r="P74" i="8" l="1"/>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L17" i="5"/>
  <c r="F20" i="1" s="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4" i="8" l="1"/>
  <c r="N70" i="8"/>
  <c r="N73" i="8"/>
  <c r="F57" i="1"/>
  <c r="E57" i="1" s="1"/>
  <c r="L22" i="8"/>
  <c r="S14" i="8" s="1"/>
  <c r="F74" i="8"/>
  <c r="F76" i="8" s="1"/>
  <c r="N22" i="8"/>
  <c r="S13" i="8" s="1"/>
  <c r="J22" i="8"/>
  <c r="S15" i="8" s="1"/>
  <c r="P22" i="8"/>
  <c r="S12" i="8" s="1"/>
  <c r="H22" i="8"/>
  <c r="S16" i="8" s="1"/>
  <c r="L56" i="8"/>
  <c r="N56" i="8"/>
  <c r="F33" i="1"/>
  <c r="F63" i="1" l="1"/>
  <c r="F65" i="1"/>
  <c r="F59" i="1"/>
  <c r="E59" i="1" s="1"/>
  <c r="F61" i="1"/>
  <c r="S18" i="8"/>
  <c r="H33" i="1"/>
  <c r="K28" i="10"/>
  <c r="K31" i="10" s="1"/>
  <c r="L31" i="10" s="1"/>
  <c r="E40" i="1" s="1"/>
  <c r="E43" i="1" l="1"/>
  <c r="E61" i="1"/>
  <c r="E63" i="1" l="1"/>
  <c r="E65" i="1"/>
</calcChain>
</file>

<file path=xl/comments1.xml><?xml version="1.0" encoding="utf-8"?>
<comments xmlns="http://schemas.openxmlformats.org/spreadsheetml/2006/main">
  <authors>
    <author>Julio Cesar Mancipe Caicedo</author>
    <author>Elizabeth Sanabria</author>
  </authors>
  <commentList>
    <comment ref="B12" authorId="0" shapeId="0">
      <text>
        <r>
          <rPr>
            <b/>
            <sz val="9"/>
            <color indexed="81"/>
            <rFont val="Tahoma"/>
            <family val="2"/>
          </rPr>
          <t>Julio Cesar Mancipe Caicedo:</t>
        </r>
        <r>
          <rPr>
            <sz val="9"/>
            <color indexed="81"/>
            <rFont val="Tahoma"/>
            <family val="2"/>
          </rPr>
          <t xml:space="preserve">
El tipo de entidad.</t>
        </r>
      </text>
    </comment>
    <comment ref="B13" authorId="0" shapeId="0">
      <text>
        <r>
          <rPr>
            <b/>
            <sz val="9"/>
            <color indexed="81"/>
            <rFont val="Tahoma"/>
            <family val="2"/>
          </rPr>
          <t>Julio Cesar Mancipe Caicedo:</t>
        </r>
        <r>
          <rPr>
            <sz val="9"/>
            <color indexed="81"/>
            <rFont val="Tahoma"/>
            <family val="2"/>
          </rPr>
          <t xml:space="preserve">
Mision de la entidad</t>
        </r>
      </text>
    </comment>
    <comment ref="B14" authorId="0" shapeId="0">
      <text>
        <r>
          <rPr>
            <b/>
            <sz val="9"/>
            <color indexed="81"/>
            <rFont val="Tahoma"/>
            <family val="2"/>
          </rPr>
          <t>Julio Cesar Mancipe Caicedo:</t>
        </r>
        <r>
          <rPr>
            <sz val="9"/>
            <color indexed="81"/>
            <rFont val="Tahoma"/>
            <family val="2"/>
          </rPr>
          <t xml:space="preserve">
resumen de la organización (mision, vision, objetivos estrategicos</t>
        </r>
      </text>
    </comment>
    <comment ref="B20"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seguirdad y privacidad de MinTic
</t>
        </r>
      </text>
    </comment>
    <comment ref="B21"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5" authorId="1" shapeId="0">
      <text>
        <r>
          <rPr>
            <b/>
            <sz val="9"/>
            <color indexed="81"/>
            <rFont val="Tahoma"/>
            <family val="2"/>
          </rPr>
          <t>Digiware:</t>
        </r>
        <r>
          <rPr>
            <sz val="9"/>
            <color indexed="81"/>
            <rFont val="Tahoma"/>
            <family val="2"/>
          </rPr>
          <t xml:space="preserve">
en nombre del documento coloque un nombre que identifique de que se trata por ejemplo "Poliitca de borrado de información"</t>
        </r>
      </text>
    </comment>
  </commentList>
</comments>
</file>

<file path=xl/comments2.xml><?xml version="1.0" encoding="utf-8"?>
<comments xmlns="http://schemas.openxmlformats.org/spreadsheetml/2006/main">
  <authors>
    <author>Elizabeth Sanabria</author>
  </authors>
  <commentList>
    <comment ref="D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text>
        <r>
          <rPr>
            <b/>
            <sz val="9"/>
            <color indexed="81"/>
            <rFont val="Tahoma"/>
            <family val="2"/>
          </rPr>
          <t>Elizabeth Sanabria:</t>
        </r>
        <r>
          <rPr>
            <sz val="9"/>
            <color indexed="81"/>
            <rFont val="Tahoma"/>
            <family val="2"/>
          </rPr>
          <t xml:space="preserve">
1) Especificaciones Técnicas, Objetivo</t>
        </r>
      </text>
    </comment>
    <comment ref="J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text>
        <r>
          <rPr>
            <b/>
            <sz val="9"/>
            <color indexed="81"/>
            <rFont val="Tahoma"/>
            <family val="2"/>
          </rPr>
          <t>Elizabeth Sanabria:</t>
        </r>
        <r>
          <rPr>
            <sz val="9"/>
            <color indexed="81"/>
            <rFont val="Tahoma"/>
            <family val="2"/>
          </rPr>
          <t xml:space="preserve">
Administrativas 1
</t>
        </r>
      </text>
    </comment>
    <comment ref="D14" authorId="0" shapeId="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authors>
    <author>Elizabeth Sanabria</author>
  </authors>
  <commentList>
    <comment ref="C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text>
        <r>
          <rPr>
            <b/>
            <sz val="9"/>
            <color indexed="81"/>
            <rFont val="Tahoma"/>
            <family val="2"/>
          </rPr>
          <t>Elizabeth Sanabria:</t>
        </r>
        <r>
          <rPr>
            <sz val="9"/>
            <color indexed="81"/>
            <rFont val="Tahoma"/>
            <family val="2"/>
          </rPr>
          <t xml:space="preserve">
1) Especificaciones Técnicas, Objetivo</t>
        </r>
      </text>
    </comment>
    <comment ref="I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 ref="A13"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16"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text>
        <r>
          <rPr>
            <b/>
            <sz val="9"/>
            <color indexed="81"/>
            <rFont val="Tahoma"/>
            <family val="2"/>
          </rPr>
          <t>Elizabeth Sanabria:</t>
        </r>
      </text>
    </comment>
    <comment ref="K16"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1" authorId="0" shapeId="0">
      <text>
        <r>
          <rPr>
            <b/>
            <sz val="9"/>
            <color indexed="81"/>
            <rFont val="Tahoma"/>
            <family val="2"/>
          </rPr>
          <t>Elizabeth Sanabria:</t>
        </r>
        <r>
          <rPr>
            <sz val="9"/>
            <color indexed="81"/>
            <rFont val="Tahoma"/>
            <family val="2"/>
          </rPr>
          <t xml:space="preserve">
MENOR
CUMPLE
MAYOR
</t>
        </r>
      </text>
    </comment>
    <comment ref="J11" authorId="0" shapeId="0">
      <text>
        <r>
          <rPr>
            <b/>
            <sz val="9"/>
            <color indexed="81"/>
            <rFont val="Tahoma"/>
            <family val="2"/>
          </rPr>
          <t>Elizabeth Sanabria:</t>
        </r>
        <r>
          <rPr>
            <sz val="9"/>
            <color indexed="81"/>
            <rFont val="Tahoma"/>
            <family val="2"/>
          </rPr>
          <t xml:space="preserve">
MENOR
CUMPLE
MAYOR
</t>
        </r>
      </text>
    </comment>
    <comment ref="L11" authorId="0" shapeId="0">
      <text>
        <r>
          <rPr>
            <b/>
            <sz val="9"/>
            <color indexed="81"/>
            <rFont val="Tahoma"/>
            <family val="2"/>
          </rPr>
          <t>Elizabeth Sanabria:</t>
        </r>
        <r>
          <rPr>
            <sz val="9"/>
            <color indexed="81"/>
            <rFont val="Tahoma"/>
            <family val="2"/>
          </rPr>
          <t xml:space="preserve">
MENOR
CUMPLE
MAYOR
</t>
        </r>
      </text>
    </comment>
    <comment ref="N11" authorId="0" shapeId="0">
      <text>
        <r>
          <rPr>
            <b/>
            <sz val="9"/>
            <color indexed="81"/>
            <rFont val="Tahoma"/>
            <family val="2"/>
          </rPr>
          <t>Elizabeth Sanabria:</t>
        </r>
        <r>
          <rPr>
            <sz val="9"/>
            <color indexed="81"/>
            <rFont val="Tahoma"/>
            <family val="2"/>
          </rPr>
          <t xml:space="preserve">
MENOR
CUMPLE
MAYOR
</t>
        </r>
      </text>
    </comment>
    <comment ref="P11" authorId="0" shapeId="0">
      <text>
        <r>
          <rPr>
            <b/>
            <sz val="9"/>
            <color indexed="81"/>
            <rFont val="Tahoma"/>
            <family val="2"/>
          </rPr>
          <t>Elizabeth Sanabria:</t>
        </r>
        <r>
          <rPr>
            <sz val="9"/>
            <color indexed="81"/>
            <rFont val="Tahoma"/>
            <family val="2"/>
          </rPr>
          <t xml:space="preserve">
MENOR
CUMPLE
MAYOR
</t>
        </r>
      </text>
    </comment>
    <comment ref="F18"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<sst xmlns="http://schemas.openxmlformats.org/spreadsheetml/2006/main" count="3372" uniqueCount="1285">
  <si>
    <t>INSTRUMENTO DE IDENTIFICACIÓN DE LA LINEA BASE DE SEGURIDAD
HOJA PORTADA</t>
  </si>
  <si>
    <t>ENTIDAD EVALUADA</t>
  </si>
  <si>
    <t>Nombre de la Entidad</t>
  </si>
  <si>
    <t>FECHAS DE EVALUACIÓN</t>
  </si>
  <si>
    <t>fecha de entrega</t>
  </si>
  <si>
    <t>CONTACTO</t>
  </si>
  <si>
    <t>contacto de la entidad</t>
  </si>
  <si>
    <t>ELABORADO POR</t>
  </si>
  <si>
    <t>Personal de la Entidad</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</si>
  <si>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</si>
  <si>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</si>
  <si>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</si>
  <si>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</si>
  <si>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</si>
  <si>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</si>
  <si>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</si>
  <si>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</si>
  <si>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</si>
  <si>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</si>
  <si>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</si>
  <si>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</si>
  <si>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</si>
  <si>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</si>
  <si>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</si>
  <si>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</si>
  <si>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</si>
  <si>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</si>
  <si>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</si>
  <si>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</si>
  <si>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</si>
  <si>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</si>
  <si>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</si>
  <si>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</si>
  <si>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</si>
  <si>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</si>
  <si>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</si>
  <si>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</si>
  <si>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</si>
  <si>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</si>
  <si>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</si>
  <si>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</si>
  <si>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</si>
  <si>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</si>
  <si>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</si>
  <si>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</si>
  <si>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</si>
  <si>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</si>
  <si>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</si>
  <si>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</si>
  <si>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</si>
  <si>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</si>
  <si>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</si>
  <si>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</si>
  <si>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</si>
  <si>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</si>
  <si>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</si>
  <si>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</si>
  <si>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</si>
  <si>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</si>
  <si>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</si>
  <si>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</si>
  <si>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</si>
  <si>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</si>
  <si>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</si>
  <si>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</si>
  <si>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</si>
  <si>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</si>
  <si>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</si>
  <si>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</si>
  <si>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</si>
  <si>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</si>
  <si>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</si>
  <si>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</si>
  <si>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</si>
  <si>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</si>
  <si>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</si>
  <si>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</si>
  <si>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</si>
  <si>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</si>
  <si>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</si>
  <si>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</si>
  <si>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</si>
  <si>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</si>
  <si>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</si>
  <si>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</si>
  <si>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</si>
  <si>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</si>
  <si>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</si>
  <si>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</si>
  <si>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</si>
  <si>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</si>
  <si>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</si>
  <si>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</si>
  <si>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</si>
  <si>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</si>
  <si>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</si>
  <si>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</si>
  <si>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</si>
  <si>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</si>
  <si>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</si>
  <si>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</si>
  <si>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De orden nacional</t>
  </si>
  <si>
    <t>Misión</t>
  </si>
  <si>
    <t>descripcion</t>
  </si>
  <si>
    <t>Analisis de Contexto</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</si>
  <si>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</si>
  <si>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</si>
  <si>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</si>
  <si>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</si>
  <si>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</si>
  <si>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</si>
  <si>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</si>
  <si>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</si>
  <si>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</si>
  <si>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</si>
  <si>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</si>
  <si>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</si>
  <si>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</si>
  <si>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</si>
  <si>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</si>
  <si>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</si>
  <si>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</si>
  <si>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</si>
  <si>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</si>
  <si>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</si>
  <si>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</si>
  <si>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</si>
  <si>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</si>
  <si>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</si>
  <si>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</si>
  <si>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</si>
  <si>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</si>
  <si>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</si>
  <si>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</si>
  <si>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</si>
  <si>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</si>
  <si>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</si>
  <si>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</si>
  <si>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</si>
  <si>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</si>
  <si>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</si>
  <si>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</si>
  <si>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</si>
  <si>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</si>
  <si>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</si>
  <si>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</si>
  <si>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</si>
  <si>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</si>
  <si>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</si>
  <si>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</si>
  <si>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</si>
  <si>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</si>
  <si>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</si>
  <si>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</si>
  <si>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</si>
  <si>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</si>
  <si>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</si>
  <si>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</si>
  <si>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</si>
  <si>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</si>
  <si>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</si>
  <si>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</si>
  <si>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</si>
  <si>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</si>
  <si>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</si>
  <si>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</si>
  <si>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</si>
  <si>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</si>
  <si>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</si>
  <si>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</si>
  <si>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</si>
  <si>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</si>
  <si>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</si>
  <si>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</si>
  <si>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</si>
  <si>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</si>
  <si>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</si>
  <si>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</si>
  <si>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</si>
  <si>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</si>
  <si>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</si>
  <si>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</si>
  <si>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</si>
  <si>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</si>
  <si>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</si>
  <si>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</si>
  <si>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</si>
  <si>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</si>
  <si>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</si>
  <si>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</si>
  <si>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</si>
  <si>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</si>
  <si>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</si>
  <si>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</si>
  <si>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</si>
  <si>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</si>
  <si>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</si>
  <si>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</si>
  <si>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</si>
  <si>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</si>
  <si>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</si>
  <si>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</si>
  <si>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</si>
  <si>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</si>
  <si>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</si>
  <si>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</si>
  <si>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</si>
  <si>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</si>
  <si>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</si>
  <si>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</si>
  <si>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</si>
  <si>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</si>
  <si>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</si>
  <si>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</si>
  <si>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</si>
  <si>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</si>
  <si>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</si>
  <si>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</si>
  <si>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</si>
  <si>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</si>
  <si>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</si>
  <si>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</si>
  <si>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</si>
  <si>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</si>
  <si>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</si>
  <si>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</si>
  <si>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</si>
  <si>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</si>
  <si>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</si>
  <si>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</si>
  <si>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</si>
  <si>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</si>
  <si>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</si>
  <si>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</si>
  <si>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</si>
  <si>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</si>
  <si>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</si>
  <si>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</si>
  <si>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</si>
  <si>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</si>
  <si>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</si>
  <si>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</si>
  <si>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</si>
  <si>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</si>
  <si>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</si>
  <si>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</si>
  <si>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</si>
  <si>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</si>
  <si>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</si>
  <si>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</si>
  <si>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</si>
  <si>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</si>
  <si>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</si>
  <si>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</si>
  <si>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</si>
  <si>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</si>
  <si>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</si>
  <si>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</si>
  <si>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</si>
  <si>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</si>
  <si>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</si>
  <si>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</si>
  <si>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</si>
  <si>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</si>
  <si>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</si>
  <si>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</si>
  <si>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</si>
  <si>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</si>
  <si>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</si>
  <si>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</si>
  <si>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</si>
  <si>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</si>
  <si>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</si>
  <si>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</si>
  <si>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</si>
  <si>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</si>
  <si>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</si>
  <si>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</si>
  <si>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</si>
  <si>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</si>
  <si>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</si>
  <si>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</si>
  <si>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</si>
  <si>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</si>
  <si>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</si>
  <si>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</si>
  <si>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</si>
  <si>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</si>
  <si>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</si>
  <si>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</si>
  <si>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</si>
  <si>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</si>
  <si>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</si>
  <si>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</si>
  <si>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</si>
  <si>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</si>
  <si>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</si>
  <si>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</si>
  <si>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</si>
  <si>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</si>
  <si>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</si>
  <si>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</si>
  <si>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</si>
  <si>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</si>
  <si>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</si>
  <si>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</si>
  <si>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</si>
  <si>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</si>
  <si>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</si>
  <si>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</si>
  <si>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</si>
  <si>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</si>
  <si>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</si>
  <si>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</si>
  <si>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</si>
  <si>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</si>
  <si>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</si>
  <si>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</si>
  <si>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</si>
  <si>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</si>
  <si>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</si>
  <si>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</si>
  <si>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</si>
  <si>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</si>
  <si>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</si>
  <si>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</si>
  <si>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</si>
  <si>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</si>
  <si>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</si>
  <si>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</si>
  <si>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</si>
  <si>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</si>
  <si>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</si>
  <si>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</si>
  <si>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</si>
  <si>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</si>
  <si>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</si>
  <si>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</si>
  <si>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</si>
  <si>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</si>
  <si>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</si>
  <si>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</si>
  <si>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</si>
  <si>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</si>
  <si>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</si>
  <si>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</si>
  <si>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</si>
  <si>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</si>
  <si>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</si>
  <si>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</si>
  <si>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</si>
  <si>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</si>
  <si>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</si>
  <si>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</si>
  <si>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</si>
  <si>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</si>
  <si>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</si>
  <si>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</si>
  <si>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</si>
  <si>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</si>
  <si>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</si>
  <si>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</si>
  <si>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</si>
  <si>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</si>
  <si>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</si>
  <si>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</si>
  <si>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</si>
  <si>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</si>
  <si>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</si>
  <si>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</si>
  <si>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</si>
  <si>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</si>
  <si>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</si>
  <si>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</si>
  <si>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</si>
  <si>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</si>
  <si>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</si>
  <si>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</si>
  <si>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</si>
  <si>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</si>
  <si>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</si>
  <si>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</si>
  <si>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</si>
  <si>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</si>
  <si>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</si>
  <si>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</si>
  <si>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</si>
  <si>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</si>
  <si>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</si>
  <si>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</si>
  <si>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</si>
  <si>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</si>
  <si>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</si>
  <si>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</si>
  <si>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</si>
  <si>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</si>
  <si>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</si>
  <si>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</si>
  <si>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</si>
  <si>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</si>
  <si>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</si>
  <si>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</si>
  <si>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</si>
  <si>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</si>
  <si>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</si>
  <si>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</si>
  <si>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</si>
  <si>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</si>
  <si>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</si>
  <si>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</si>
  <si>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</si>
  <si>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</si>
  <si>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</si>
  <si>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</si>
  <si>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</si>
  <si>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</si>
  <si>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</si>
  <si>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</si>
  <si>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</si>
  <si>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</si>
  <si>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</si>
  <si>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</si>
  <si>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</si>
  <si>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</si>
  <si>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</si>
  <si>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</si>
  <si>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</si>
  <si>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</si>
  <si>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</si>
  <si>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</si>
  <si>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</si>
  <si>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</si>
  <si>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</si>
  <si>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</si>
  <si>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</si>
  <si>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</si>
  <si>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</si>
  <si>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</si>
  <si>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</si>
  <si>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</si>
  <si>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</si>
  <si>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</si>
  <si>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</si>
  <si>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</si>
  <si>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</si>
  <si>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</si>
  <si>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</si>
  <si>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</si>
  <si>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</si>
  <si>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</si>
  <si>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</si>
  <si>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</si>
  <si>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</si>
  <si>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</si>
  <si>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</si>
  <si>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</si>
  <si>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</si>
  <si>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</si>
  <si>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</si>
  <si>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</si>
  <si>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</si>
  <si>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</si>
  <si>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</si>
  <si>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</si>
  <si>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</si>
  <si>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</si>
  <si>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</si>
  <si>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</si>
  <si>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</si>
  <si>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</si>
  <si>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</si>
  <si>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</si>
  <si>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</si>
  <si>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</si>
  <si>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</si>
  <si>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</si>
  <si>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</si>
  <si>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</si>
  <si>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</si>
  <si>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</si>
  <si>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</si>
  <si>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</si>
  <si>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</si>
  <si>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</si>
  <si>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</si>
  <si>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</si>
  <si>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</si>
  <si>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</si>
  <si>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</si>
  <si>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</si>
  <si>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</si>
  <si>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</si>
  <si>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</si>
  <si>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</si>
  <si>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</si>
  <si>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</si>
  <si>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</si>
  <si>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</si>
  <si>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</si>
  <si>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</si>
  <si>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</si>
  <si>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</si>
  <si>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</si>
  <si>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</si>
  <si>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</si>
  <si>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</si>
  <si>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</si>
  <si>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</si>
  <si>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</si>
  <si>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</si>
  <si>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</si>
  <si>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</si>
  <si>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</si>
  <si>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</si>
  <si>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</si>
  <si>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</si>
  <si>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</si>
  <si>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</si>
  <si>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</si>
  <si>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</si>
  <si>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</si>
  <si>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</si>
  <si>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</si>
  <si>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</si>
  <si>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</si>
  <si>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</si>
  <si>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</si>
  <si>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</si>
  <si>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</si>
  <si>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</si>
  <si>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</si>
  <si>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</si>
  <si>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</si>
  <si>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</si>
  <si>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</si>
  <si>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</si>
  <si>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</si>
  <si>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</si>
  <si>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</si>
  <si>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</si>
  <si>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</si>
  <si>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</si>
  <si>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</si>
  <si>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</si>
  <si>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</si>
  <si>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</si>
  <si>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</si>
  <si>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</si>
  <si>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</si>
  <si>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</si>
  <si>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</si>
  <si>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</si>
  <si>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</si>
  <si>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</si>
  <si>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</si>
  <si>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</si>
  <si>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</si>
  <si>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</si>
  <si>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</si>
  <si>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</si>
  <si>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</si>
  <si>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</si>
  <si>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</si>
  <si>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</si>
  <si>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</si>
  <si>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</si>
  <si>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</si>
  <si>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</si>
  <si>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</si>
  <si>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</si>
  <si>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</si>
  <si>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</si>
  <si>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</si>
  <si>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</si>
  <si>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</si>
  <si>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</si>
  <si>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</si>
  <si>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</si>
  <si>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</si>
  <si>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</si>
  <si>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</si>
  <si>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</si>
  <si>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</si>
  <si>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</si>
  <si>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</si>
  <si>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</si>
  <si>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</si>
  <si>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</si>
  <si>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</si>
  <si>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</si>
  <si>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</si>
  <si>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</si>
  <si>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</si>
  <si>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</si>
  <si>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</si>
  <si>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</si>
  <si>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</si>
  <si>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</si>
  <si>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</si>
  <si>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</si>
  <si>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</si>
  <si>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</si>
  <si>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</si>
  <si>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</si>
  <si>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</si>
  <si>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</si>
  <si>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</si>
  <si>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</si>
  <si>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</si>
  <si>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</si>
  <si>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</si>
  <si>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</si>
  <si>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</si>
  <si>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</si>
  <si>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</si>
  <si>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</si>
  <si>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</si>
  <si>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</si>
  <si>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</si>
  <si>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</si>
  <si>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</si>
  <si>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</si>
  <si>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</si>
  <si>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</si>
  <si>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</si>
  <si>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</si>
  <si>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</si>
  <si>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</si>
  <si>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</si>
  <si>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</si>
  <si>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</si>
  <si>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</si>
  <si>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</si>
  <si>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</si>
  <si>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</si>
  <si>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</si>
  <si>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</si>
  <si>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</si>
  <si>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</si>
  <si>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</si>
  <si>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</si>
  <si>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</si>
  <si>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</si>
  <si>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</si>
  <si>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</si>
  <si>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</si>
  <si>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</si>
  <si>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</si>
  <si>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</si>
  <si>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</si>
  <si>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</si>
  <si>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</si>
  <si>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</si>
  <si>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</si>
  <si>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</si>
  <si>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</si>
  <si>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</si>
  <si>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</si>
  <si>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</si>
  <si>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</si>
  <si>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</si>
  <si>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</si>
  <si>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</si>
  <si>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</si>
  <si>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</si>
  <si>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</si>
  <si>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</si>
  <si>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</si>
  <si>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</si>
  <si>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</si>
  <si>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</si>
  <si>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</si>
  <si>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</si>
  <si>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</si>
  <si>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</si>
  <si>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</si>
  <si>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</si>
  <si>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</si>
  <si>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</si>
  <si>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</si>
  <si>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</si>
  <si>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</si>
  <si>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</si>
  <si>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</si>
  <si>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</si>
  <si>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</si>
  <si>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</si>
  <si>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</si>
  <si>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</si>
  <si>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</si>
  <si>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</si>
  <si>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</si>
  <si>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</si>
  <si>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</si>
  <si>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</si>
  <si>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</si>
  <si>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</si>
  <si>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</si>
  <si>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</si>
  <si>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</si>
  <si>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</si>
  <si>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</si>
  <si>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</si>
  <si>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</si>
  <si>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</si>
  <si>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</si>
  <si>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</si>
  <si>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</si>
  <si>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</si>
  <si>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</si>
  <si>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</si>
  <si>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</si>
  <si>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</si>
  <si>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</si>
  <si>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</si>
  <si>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</si>
  <si>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</si>
  <si>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</si>
  <si>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</si>
  <si>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</si>
  <si>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</si>
  <si>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</si>
  <si>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</si>
  <si>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</si>
  <si>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</si>
  <si>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</si>
  <si>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</si>
  <si>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</si>
  <si>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</si>
  <si>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</si>
  <si>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</si>
  <si>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</si>
  <si>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</si>
  <si>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</si>
  <si>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</si>
  <si>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</si>
  <si>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</si>
  <si>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</si>
  <si>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</si>
  <si>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</si>
  <si>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</si>
  <si>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</si>
  <si>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</si>
  <si>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</si>
  <si>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</si>
  <si>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</si>
  <si>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</si>
  <si>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</si>
  <si>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</si>
  <si>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</si>
  <si>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</si>
  <si>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</si>
  <si>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</si>
  <si>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</si>
  <si>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</si>
  <si>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</si>
  <si>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</si>
  <si>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</si>
  <si>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</si>
  <si>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</si>
  <si>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</si>
  <si>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</si>
  <si>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</si>
  <si>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</si>
  <si>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</si>
  <si>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</si>
  <si>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</si>
  <si>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</si>
  <si>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</si>
  <si>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</si>
  <si>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</si>
  <si>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</si>
  <si>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</si>
  <si>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</si>
  <si>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</si>
  <si>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</si>
  <si>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</si>
  <si>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</si>
  <si>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</si>
  <si>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</si>
  <si>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</si>
  <si>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</si>
  <si>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</si>
  <si>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</si>
  <si>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</si>
  <si>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</si>
  <si>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</si>
  <si>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</si>
  <si>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</si>
  <si>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</si>
  <si>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</si>
  <si>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</si>
  <si>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</si>
  <si>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</si>
  <si>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</si>
  <si>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</si>
  <si>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</si>
  <si>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</si>
  <si>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</si>
  <si>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</si>
  <si>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</si>
  <si>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</si>
  <si>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</si>
  <si>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</si>
  <si>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</si>
  <si>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</si>
  <si>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</si>
  <si>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</si>
  <si>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</si>
  <si>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</si>
  <si>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</si>
  <si>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</si>
  <si>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</si>
  <si>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</si>
  <si>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</si>
  <si>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</si>
  <si>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</si>
  <si>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</si>
  <si>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</si>
  <si>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</si>
  <si>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</si>
  <si>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</si>
  <si>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</si>
  <si>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</si>
  <si>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</si>
  <si>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</si>
  <si>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</si>
  <si>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</si>
  <si>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</si>
  <si>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</si>
  <si>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</si>
  <si>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</si>
  <si>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</si>
  <si>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</si>
  <si>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</si>
  <si>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</si>
  <si>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</si>
  <si>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</si>
  <si>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</si>
  <si>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</si>
  <si>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</si>
  <si>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</si>
  <si>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</si>
  <si>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</si>
  <si>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</si>
  <si>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</si>
  <si>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</si>
  <si>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</si>
  <si>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</si>
  <si>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</si>
  <si>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</si>
  <si>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</si>
  <si>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</si>
  <si>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</si>
  <si>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</si>
  <si>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</si>
  <si>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</si>
  <si>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</si>
  <si>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</si>
  <si>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</si>
  <si>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</si>
  <si>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</si>
  <si>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</si>
  <si>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</si>
  <si>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</si>
  <si>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</si>
  <si>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</si>
  <si>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</si>
  <si>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</si>
  <si>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</si>
  <si>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</si>
  <si>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</si>
  <si>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</si>
  <si>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</si>
  <si>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</si>
  <si>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</si>
  <si>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</si>
  <si>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</si>
  <si>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</si>
  <si>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</si>
  <si>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</si>
  <si>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</si>
  <si>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</si>
  <si>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</si>
  <si>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</si>
  <si>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</si>
  <si>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</si>
  <si>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</si>
  <si>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</si>
  <si>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</si>
  <si>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</si>
  <si>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</si>
  <si>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</si>
  <si>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</si>
  <si>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</si>
  <si>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</si>
  <si>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</si>
  <si>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</si>
  <si>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</si>
  <si>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</si>
  <si>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</si>
  <si>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</si>
  <si>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</si>
  <si>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</si>
  <si>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</si>
  <si>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</si>
  <si>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</si>
  <si>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</si>
  <si>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</si>
  <si>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</si>
  <si>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</si>
  <si>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</si>
  <si>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</si>
  <si>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</si>
  <si>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</si>
  <si>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</si>
  <si>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</si>
  <si>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</si>
  <si>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</si>
  <si>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</si>
  <si>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</si>
  <si>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</si>
  <si>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</si>
  <si>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</si>
  <si>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</si>
  <si>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</si>
  <si>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</si>
  <si>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</si>
  <si>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</si>
  <si>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</si>
  <si>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</si>
  <si>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</si>
  <si>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</si>
  <si>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</si>
  <si>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</si>
  <si>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</si>
  <si>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</si>
  <si>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</si>
  <si>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</si>
  <si>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</si>
  <si>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</si>
  <si>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</si>
  <si>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</si>
  <si>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</si>
  <si>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</si>
  <si>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</si>
  <si>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</si>
  <si>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</si>
  <si>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</si>
  <si>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</si>
  <si>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</si>
  <si>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</si>
  <si>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</si>
  <si>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</si>
  <si>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</si>
  <si>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</si>
  <si>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</si>
  <si>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</si>
  <si>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</si>
  <si>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</si>
  <si>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</si>
  <si>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</si>
  <si>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</si>
  <si>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</si>
  <si>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</si>
  <si>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</si>
  <si>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</si>
  <si>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</si>
  <si>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</si>
  <si>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</si>
  <si>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</si>
  <si>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</si>
  <si>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</si>
  <si>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</si>
  <si>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</si>
  <si>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</si>
  <si>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</si>
  <si>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</si>
  <si>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</si>
  <si>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</si>
  <si>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</si>
  <si>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</si>
  <si>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</si>
  <si>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</si>
  <si>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</si>
  <si>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</si>
  <si>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</si>
  <si>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</si>
  <si>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</si>
  <si>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</si>
  <si>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</si>
  <si>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</si>
  <si>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</si>
  <si>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</si>
  <si>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</si>
  <si>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</si>
  <si>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</si>
  <si>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</si>
  <si>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</si>
  <si>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</si>
  <si>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</si>
  <si>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</si>
  <si>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</si>
  <si>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</si>
  <si>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</si>
  <si>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</si>
  <si>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</si>
  <si>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</si>
  <si>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</si>
  <si>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</si>
  <si>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</si>
  <si>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</si>
  <si>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</si>
  <si>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</si>
  <si>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</si>
  <si>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</si>
  <si>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</si>
  <si>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</si>
  <si>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</si>
  <si>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</si>
  <si>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</si>
  <si>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</si>
  <si>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</si>
  <si>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</si>
  <si>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</si>
  <si>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</si>
  <si>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</si>
  <si>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</si>
  <si>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</si>
  <si>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</si>
  <si>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</si>
  <si>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</si>
  <si>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</si>
  <si>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</si>
  <si>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</si>
  <si>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</si>
  <si>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</si>
  <si>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</si>
  <si>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</si>
  <si>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</si>
  <si>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</si>
  <si>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</si>
  <si>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</si>
  <si>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</si>
  <si>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</si>
  <si>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</si>
  <si>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</si>
  <si>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</si>
  <si>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</si>
  <si>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</si>
  <si>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</si>
  <si>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</si>
  <si>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</si>
  <si>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</si>
  <si>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</si>
  <si>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</si>
  <si>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</si>
  <si>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</si>
  <si>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</si>
  <si>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</si>
  <si>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</si>
  <si>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</si>
  <si>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</si>
  <si>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</si>
  <si>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</si>
  <si>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</si>
  <si>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</si>
  <si>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</si>
  <si>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</si>
  <si>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</si>
  <si>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</si>
  <si>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</si>
  <si>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</si>
  <si>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</si>
  <si>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</si>
  <si>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</si>
  <si>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</si>
  <si>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</si>
  <si>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</si>
  <si>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</si>
  <si>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</si>
  <si>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Administrativas</t>
  </si>
  <si>
    <t>Se clasifican los activos de información lógicos y físicos de la Entidad.</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</si>
  <si>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</si>
  <si>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</si>
  <si>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</si>
  <si>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</si>
  <si>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</si>
  <si>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</si>
  <si>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</si>
  <si>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</si>
  <si>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</si>
  <si>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Tecnicas</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</si>
  <si>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</si>
  <si>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</si>
  <si>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</si>
  <si>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</si>
  <si>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</si>
  <si>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</si>
  <si>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</si>
  <si>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</si>
  <si>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</si>
  <si>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</si>
  <si>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</si>
  <si>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</si>
  <si>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</si>
  <si>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</si>
  <si>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</si>
  <si>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</si>
  <si>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</si>
  <si>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</si>
  <si>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</si>
  <si>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</si>
  <si>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</si>
  <si>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</si>
  <si>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</si>
  <si>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</si>
  <si>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</si>
  <si>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</si>
  <si>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</si>
  <si>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</si>
  <si>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</si>
  <si>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</si>
  <si>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</si>
  <si>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</si>
  <si>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</si>
  <si>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</si>
  <si>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1) Se realizan pruebas y ventanas de mantenimiento (simulacro), para determinar la efectividad de los planes de respuesta de incidentes, es 60.
2) Si La Entidad aprende continuamente sobre los incidentes de seguridad presentados, es 80.</t>
  </si>
  <si>
    <t>Se realizan pruebas a las aplicaciones o software desarrollado “in house” para determinar que umplen con los requisitos de seguridad y privacidad de la información</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</si>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</sst>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s>
  <borders count="62">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67">
    <xf numFmtId="0" fontId="0" fillId="0" borderId="0" xfId="0"/>
    <xf numFmtId="0" fontId="3" fillId="0" borderId="0" xfId="0" applyFont="1"/>
    <xf numFmtId="0" fontId="0" fillId="0" borderId="0" xfId="0" applyBorder="1"/>
    <xf numFmtId="0" fontId="0" fillId="0" borderId="0" xfId="0" applyBorder="1" applyAlignme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Border="1" applyAlignment="1">
      <alignment vertical="center" wrapText="1"/>
    </xf>
    <xf numFmtId="0" fontId="20" fillId="3" borderId="7" xfId="0" applyFont="1" applyFill="1" applyBorder="1" applyAlignment="1">
      <alignment horizontal="center" vertical="center" wrapText="1"/>
    </xf>
    <xf numFmtId="0" fontId="0" fillId="4" borderId="0" xfId="0" applyFill="1" applyBorder="1"/>
    <xf numFmtId="0" fontId="21" fillId="0" borderId="26" xfId="0" applyFont="1" applyBorder="1" applyAlignment="1">
      <alignment horizontal="center"/>
    </xf>
    <xf numFmtId="0" fontId="21" fillId="0" borderId="6" xfId="0" applyFont="1" applyBorder="1" applyAlignment="1">
      <alignment horizontal="center"/>
    </xf>
    <xf numFmtId="9" fontId="20" fillId="3" borderId="11" xfId="0" applyNumberFormat="1" applyFont="1" applyFill="1" applyBorder="1" applyAlignment="1">
      <alignment horizontal="center" vertical="center" wrapText="1"/>
    </xf>
    <xf numFmtId="0" fontId="9"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0" fillId="0" borderId="0" xfId="0" applyFill="1"/>
    <xf numFmtId="0" fontId="2" fillId="0" borderId="0" xfId="0" applyFont="1" applyFill="1" applyBorder="1" applyAlignment="1">
      <alignment horizontal="left"/>
    </xf>
    <xf numFmtId="4" fontId="2" fillId="0" borderId="0" xfId="0" applyNumberFormat="1" applyFont="1" applyFill="1" applyBorder="1"/>
    <xf numFmtId="0" fontId="0" fillId="0" borderId="0" xfId="0" applyFill="1" applyBorder="1"/>
    <xf numFmtId="0" fontId="2" fillId="0" borderId="0" xfId="0" applyFont="1" applyFill="1" applyBorder="1" applyAlignme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4"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27" fillId="0" borderId="0" xfId="2" applyFill="1"/>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13" borderId="37"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8"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9"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0" fillId="4" borderId="7" xfId="0" applyFill="1" applyBorder="1" applyAlignment="1">
      <alignment horizontal="center" vertical="center"/>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37" xfId="0" applyBorder="1"/>
    <xf numFmtId="0" fontId="0" fillId="0" borderId="42" xfId="0" applyBorder="1"/>
    <xf numFmtId="0" fontId="0" fillId="0" borderId="35" xfId="0" applyBorder="1"/>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0" xfId="0" applyFont="1" applyFill="1" applyBorder="1" applyAlignment="1">
      <alignment horizontal="center" vertical="center"/>
    </xf>
    <xf numFmtId="0" fontId="36" fillId="0" borderId="0" xfId="0" applyFont="1" applyAlignment="1">
      <alignment vertical="center"/>
    </xf>
    <xf numFmtId="0" fontId="36" fillId="0" borderId="10" xfId="0" applyFont="1" applyFill="1" applyBorder="1" applyAlignment="1">
      <alignment horizontal="center" vertical="center" wrapText="1"/>
    </xf>
    <xf numFmtId="0" fontId="21" fillId="0" borderId="49" xfId="0" applyFont="1" applyFill="1" applyBorder="1" applyAlignment="1">
      <alignment horizontal="center" vertical="center"/>
    </xf>
    <xf numFmtId="18" fontId="36" fillId="0" borderId="50" xfId="0" applyNumberFormat="1"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42"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0" fillId="0" borderId="0" xfId="0" applyAlignment="1">
      <alignment horizontal="center"/>
    </xf>
    <xf numFmtId="0" fontId="21" fillId="0" borderId="0" xfId="0" applyFont="1"/>
    <xf numFmtId="0" fontId="6" fillId="15" borderId="34" xfId="0" applyFont="1" applyFill="1" applyBorder="1" applyAlignment="1">
      <alignment horizontal="center" vertical="center" wrapText="1"/>
    </xf>
    <xf numFmtId="0" fontId="6" fillId="15" borderId="34" xfId="0" applyFont="1" applyFill="1" applyBorder="1" applyAlignment="1">
      <alignment vertical="center" wrapText="1"/>
    </xf>
    <xf numFmtId="0" fontId="6" fillId="15" borderId="34"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center" wrapText="1"/>
    </xf>
    <xf numFmtId="0" fontId="42" fillId="2" borderId="19" xfId="4" applyFont="1" applyFill="1" applyBorder="1" applyAlignment="1">
      <alignment vertical="top" wrapText="1"/>
    </xf>
    <xf numFmtId="0" fontId="4" fillId="0" borderId="0" xfId="0" applyFont="1"/>
    <xf numFmtId="0" fontId="4" fillId="14" borderId="33" xfId="0" applyFont="1" applyFill="1" applyBorder="1" applyAlignment="1">
      <alignment horizontal="center" vertical="center" wrapText="1"/>
    </xf>
    <xf numFmtId="0" fontId="4" fillId="14" borderId="33" xfId="0" applyFont="1" applyFill="1" applyBorder="1" applyAlignment="1">
      <alignment vertical="center" wrapText="1"/>
    </xf>
    <xf numFmtId="0" fontId="26" fillId="14" borderId="0" xfId="0" applyFont="1" applyFill="1" applyAlignment="1">
      <alignment vertical="center" wrapText="1"/>
    </xf>
    <xf numFmtId="0" fontId="43" fillId="14" borderId="7" xfId="0" applyFont="1" applyFill="1" applyBorder="1" applyAlignment="1">
      <alignment horizontal="center" vertical="center" wrapText="1"/>
    </xf>
    <xf numFmtId="0" fontId="4" fillId="14" borderId="33" xfId="0" applyFont="1" applyFill="1" applyBorder="1"/>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Border="1" applyAlignment="1">
      <alignment vertical="center" wrapText="1"/>
    </xf>
    <xf numFmtId="0" fontId="44" fillId="0" borderId="7" xfId="0" applyFont="1" applyBorder="1"/>
    <xf numFmtId="0" fontId="42" fillId="2" borderId="19" xfId="4" applyFont="1" applyFill="1" applyBorder="1" applyAlignment="1">
      <alignment vertical="center" wrapText="1"/>
    </xf>
    <xf numFmtId="0" fontId="26" fillId="14" borderId="33"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Font="1" applyFill="1" applyBorder="1" applyAlignment="1">
      <alignment vertical="center" wrapText="1"/>
    </xf>
    <xf numFmtId="0" fontId="43" fillId="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0" fontId="45" fillId="0" borderId="7" xfId="5" applyFont="1" applyFill="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5" fillId="0" borderId="7" xfId="5" applyFont="1" applyFill="1" applyBorder="1" applyAlignment="1">
      <alignment vertical="center" wrapText="1"/>
    </xf>
    <xf numFmtId="0" fontId="0" fillId="14" borderId="33" xfId="0" applyFont="1" applyFill="1" applyBorder="1" applyAlignment="1">
      <alignment horizontal="center" vertical="center" wrapText="1"/>
    </xf>
    <xf numFmtId="0" fontId="12" fillId="14" borderId="33" xfId="0" applyFont="1" applyFill="1" applyBorder="1" applyAlignment="1">
      <alignment vertical="center" wrapText="1"/>
    </xf>
    <xf numFmtId="0" fontId="0" fillId="14" borderId="33" xfId="0" applyFont="1" applyFill="1" applyBorder="1" applyAlignment="1">
      <alignment vertical="center" wrapText="1"/>
    </xf>
    <xf numFmtId="0" fontId="43" fillId="14" borderId="33" xfId="0" applyFont="1" applyFill="1" applyBorder="1" applyAlignment="1">
      <alignment horizontal="center" vertical="center" wrapText="1"/>
    </xf>
    <xf numFmtId="0" fontId="0" fillId="14" borderId="33" xfId="0" applyFill="1" applyBorder="1" applyAlignment="1">
      <alignment vertical="center" wrapText="1"/>
    </xf>
    <xf numFmtId="0" fontId="43" fillId="0" borderId="7" xfId="0" applyFont="1" applyBorder="1" applyAlignment="1">
      <alignment horizontal="center" vertical="center" wrapText="1"/>
    </xf>
    <xf numFmtId="0" fontId="0" fillId="0" borderId="33" xfId="0" applyFont="1" applyFill="1" applyBorder="1" applyAlignment="1">
      <alignment vertical="center" wrapText="1"/>
    </xf>
    <xf numFmtId="2" fontId="0" fillId="0" borderId="7" xfId="0" applyNumberFormat="1" applyFon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ont="1" applyFill="1" applyBorder="1" applyAlignment="1">
      <alignment horizontal="center" vertical="center" wrapText="1"/>
    </xf>
    <xf numFmtId="0" fontId="0" fillId="4" borderId="7" xfId="0" applyFont="1" applyFill="1" applyBorder="1" applyAlignment="1">
      <alignment vertical="center" wrapText="1"/>
    </xf>
    <xf numFmtId="0" fontId="13" fillId="4" borderId="7" xfId="5" applyFont="1" applyFill="1" applyBorder="1" applyAlignment="1">
      <alignment vertical="center" wrapText="1"/>
    </xf>
    <xf numFmtId="0" fontId="0" fillId="4" borderId="7" xfId="0" applyFill="1" applyBorder="1" applyAlignment="1">
      <alignment vertical="center" wrapText="1"/>
    </xf>
    <xf numFmtId="0" fontId="4" fillId="0" borderId="0" xfId="0" applyFont="1" applyFill="1"/>
    <xf numFmtId="0" fontId="4" fillId="0" borderId="7" xfId="0" applyFont="1" applyFill="1" applyBorder="1" applyAlignment="1">
      <alignment horizontal="center" vertical="center" wrapText="1"/>
    </xf>
    <xf numFmtId="0" fontId="26" fillId="0" borderId="7" xfId="0" applyFont="1" applyFill="1" applyBorder="1" applyAlignment="1">
      <alignment vertical="center" wrapText="1"/>
    </xf>
    <xf numFmtId="0" fontId="0"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0" fillId="0" borderId="7" xfId="0" applyFill="1" applyBorder="1" applyAlignment="1">
      <alignment vertical="center" wrapText="1"/>
    </xf>
    <xf numFmtId="0" fontId="46" fillId="0" borderId="0" xfId="5"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xf>
    <xf numFmtId="0" fontId="40" fillId="15" borderId="34" xfId="0" applyFont="1" applyFill="1" applyBorder="1" applyAlignment="1">
      <alignment horizontal="center" vertical="center"/>
    </xf>
    <xf numFmtId="0" fontId="40" fillId="15" borderId="34"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3" xfId="0" applyFont="1" applyFill="1" applyBorder="1" applyAlignment="1">
      <alignment horizontal="center" vertical="center"/>
    </xf>
    <xf numFmtId="0" fontId="4" fillId="14" borderId="33" xfId="0" applyFont="1" applyFill="1" applyBorder="1" applyAlignment="1">
      <alignment horizontal="left" vertical="center" wrapText="1"/>
    </xf>
    <xf numFmtId="0" fontId="4" fillId="14" borderId="33" xfId="0" applyFont="1" applyFill="1" applyBorder="1" applyAlignment="1">
      <alignment horizontal="left" vertical="center"/>
    </xf>
    <xf numFmtId="0" fontId="0" fillId="14" borderId="7" xfId="0" applyFont="1" applyFill="1" applyBorder="1" applyAlignment="1">
      <alignment horizontal="left" vertical="center"/>
    </xf>
    <xf numFmtId="0" fontId="43" fillId="14" borderId="33" xfId="0" applyFont="1" applyFill="1" applyBorder="1" applyAlignment="1">
      <alignment horizontal="center" vertical="center"/>
    </xf>
    <xf numFmtId="0" fontId="0"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0" borderId="7" xfId="0" applyBorder="1" applyAlignment="1">
      <alignment horizontal="left"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3" fillId="0" borderId="7" xfId="0" applyFont="1" applyFill="1" applyBorder="1" applyAlignment="1">
      <alignment horizontal="center" vertical="center"/>
    </xf>
    <xf numFmtId="0" fontId="0" fillId="0" borderId="7" xfId="0" applyFont="1" applyBorder="1" applyAlignment="1">
      <alignment horizontal="left" vertical="center"/>
    </xf>
    <xf numFmtId="0" fontId="0" fillId="0" borderId="7" xfId="0" applyFont="1" applyBorder="1" applyAlignment="1">
      <alignment horizontal="justify" vertical="center" wrapText="1"/>
    </xf>
    <xf numFmtId="0" fontId="48" fillId="0" borderId="7" xfId="0" applyFont="1" applyFill="1" applyBorder="1" applyAlignment="1">
      <alignment horizontal="justify" vertical="center" wrapText="1"/>
    </xf>
    <xf numFmtId="0" fontId="0" fillId="0" borderId="7" xfId="0" applyFont="1" applyBorder="1" applyAlignment="1">
      <alignment horizontal="center" vertical="center"/>
    </xf>
    <xf numFmtId="0" fontId="0" fillId="0" borderId="7" xfId="0" applyFont="1" applyFill="1" applyBorder="1" applyAlignment="1">
      <alignment horizontal="justify" vertical="center" wrapText="1"/>
    </xf>
    <xf numFmtId="0" fontId="4" fillId="0" borderId="7" xfId="0" applyFont="1" applyBorder="1" applyAlignment="1">
      <alignment horizontal="left" vertical="center"/>
    </xf>
    <xf numFmtId="0" fontId="43" fillId="0" borderId="7" xfId="0" applyFont="1" applyBorder="1" applyAlignment="1">
      <alignment horizontal="center" vertical="center"/>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0" borderId="19" xfId="4" applyFont="1" applyFill="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3" xfId="0" applyFont="1" applyFill="1" applyBorder="1" applyAlignment="1">
      <alignment horizontal="justify" vertical="center" wrapText="1"/>
    </xf>
    <xf numFmtId="0" fontId="0" fillId="0" borderId="33" xfId="0" applyFont="1" applyFill="1" applyBorder="1" applyAlignment="1">
      <alignment horizontal="justify" vertical="center" wrapText="1"/>
    </xf>
    <xf numFmtId="0" fontId="0" fillId="14" borderId="33" xfId="0" applyFont="1" applyFill="1" applyBorder="1" applyAlignment="1">
      <alignment horizontal="left" vertical="center" wrapText="1"/>
    </xf>
    <xf numFmtId="0" fontId="0" fillId="14" borderId="33" xfId="0" applyFont="1" applyFill="1" applyBorder="1" applyAlignment="1">
      <alignment horizontal="left" vertical="center"/>
    </xf>
    <xf numFmtId="0" fontId="0" fillId="14" borderId="33" xfId="0" applyFont="1" applyFill="1" applyBorder="1" applyAlignment="1">
      <alignment horizontal="justify" vertical="center" wrapText="1"/>
    </xf>
    <xf numFmtId="0" fontId="3" fillId="14" borderId="33"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 xfId="0" applyBorder="1"/>
    <xf numFmtId="0" fontId="0" fillId="0" borderId="32" xfId="0" applyFont="1" applyFill="1" applyBorder="1" applyAlignment="1">
      <alignment horizontal="justify" vertical="center" wrapText="1"/>
    </xf>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3" xfId="0" applyFont="1" applyFill="1" applyBorder="1" applyAlignment="1">
      <alignment horizontal="center" vertical="center"/>
    </xf>
    <xf numFmtId="0" fontId="4" fillId="0" borderId="7" xfId="0" applyFont="1" applyBorder="1" applyAlignment="1">
      <alignment horizontal="justify" vertical="center"/>
    </xf>
    <xf numFmtId="0" fontId="4" fillId="0" borderId="7" xfId="0" applyFont="1" applyFill="1" applyBorder="1" applyAlignment="1">
      <alignment horizontal="justify" vertical="center" wrapText="1"/>
    </xf>
    <xf numFmtId="0" fontId="4" fillId="0" borderId="33" xfId="0" applyFont="1" applyFill="1" applyBorder="1" applyAlignment="1">
      <alignment horizontal="center" vertical="center" wrapText="1"/>
    </xf>
    <xf numFmtId="0" fontId="0" fillId="14" borderId="33" xfId="0" applyFont="1" applyFill="1" applyBorder="1" applyAlignment="1">
      <alignment horizontal="center" vertical="center"/>
    </xf>
    <xf numFmtId="0" fontId="0" fillId="0" borderId="0" xfId="0" applyAlignment="1">
      <alignment vertical="center" wrapText="1"/>
    </xf>
    <xf numFmtId="0" fontId="49" fillId="15" borderId="7" xfId="0" applyFont="1" applyFill="1" applyBorder="1" applyAlignment="1">
      <alignment horizontal="center" vertical="center"/>
    </xf>
    <xf numFmtId="0" fontId="49" fillId="15" borderId="7" xfId="0" applyFont="1" applyFill="1" applyBorder="1" applyAlignment="1">
      <alignment horizontal="center" vertical="center" wrapText="1"/>
    </xf>
    <xf numFmtId="0" fontId="0" fillId="17" borderId="34"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3" xfId="0" applyFill="1" applyBorder="1" applyAlignment="1">
      <alignment vertical="center"/>
    </xf>
    <xf numFmtId="0" fontId="0" fillId="0" borderId="7" xfId="0" applyBorder="1" applyAlignment="1">
      <alignment vertical="center"/>
    </xf>
    <xf numFmtId="0" fontId="50" fillId="2" borderId="18" xfId="0" applyFont="1" applyFill="1" applyBorder="1" applyAlignment="1">
      <alignment vertical="center"/>
    </xf>
    <xf numFmtId="0" fontId="50" fillId="2" borderId="19" xfId="0" applyFont="1" applyFill="1" applyBorder="1" applyAlignment="1">
      <alignment vertical="center"/>
    </xf>
    <xf numFmtId="0" fontId="50" fillId="2" borderId="19" xfId="0" applyFont="1" applyFill="1" applyBorder="1" applyAlignment="1">
      <alignment vertical="center" wrapText="1"/>
    </xf>
    <xf numFmtId="0" fontId="50" fillId="2" borderId="19" xfId="0" applyFont="1" applyFill="1" applyBorder="1" applyAlignment="1">
      <alignment horizontal="center" vertical="center"/>
    </xf>
    <xf numFmtId="1" fontId="50"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0" fillId="0" borderId="7" xfId="0" applyFill="1" applyBorder="1" applyAlignment="1">
      <alignment vertical="center"/>
    </xf>
    <xf numFmtId="0" fontId="0" fillId="0" borderId="7" xfId="0" applyFill="1" applyBorder="1" applyAlignment="1">
      <alignment horizontal="center" vertical="center" wrapText="1"/>
    </xf>
    <xf numFmtId="0" fontId="50" fillId="2" borderId="20" xfId="0" applyFont="1"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vertical="center" wrapText="1"/>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3" fillId="0" borderId="7" xfId="0" applyFont="1" applyBorder="1" applyAlignment="1">
      <alignment vertical="center" wrapText="1"/>
    </xf>
    <xf numFmtId="0" fontId="53" fillId="0" borderId="7" xfId="0" applyFont="1" applyBorder="1" applyAlignment="1">
      <alignment vertical="center"/>
    </xf>
    <xf numFmtId="0" fontId="3" fillId="14" borderId="7" xfId="0" applyFont="1" applyFill="1" applyBorder="1" applyAlignment="1">
      <alignment horizontal="center" vertical="center"/>
    </xf>
    <xf numFmtId="0" fontId="48"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8"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ont="1" applyFill="1" applyBorder="1" applyAlignment="1">
      <alignment horizontal="center" vertical="center"/>
    </xf>
    <xf numFmtId="0" fontId="0" fillId="21" borderId="7" xfId="0" applyFont="1" applyFill="1" applyBorder="1" applyAlignment="1">
      <alignment horizontal="center" vertical="center"/>
    </xf>
    <xf numFmtId="0" fontId="53" fillId="23" borderId="7" xfId="0" applyFont="1" applyFill="1" applyBorder="1" applyAlignment="1">
      <alignment vertical="center" wrapText="1"/>
    </xf>
    <xf numFmtId="0" fontId="0" fillId="24" borderId="7" xfId="0" applyFont="1" applyFill="1" applyBorder="1" applyAlignment="1">
      <alignment horizontal="center" vertical="center"/>
    </xf>
    <xf numFmtId="0" fontId="0" fillId="25" borderId="7" xfId="0" applyFont="1" applyFill="1" applyBorder="1" applyAlignment="1">
      <alignment horizontal="center" vertical="center"/>
    </xf>
    <xf numFmtId="0" fontId="48"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ont="1"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8" fillId="0" borderId="7" xfId="0" applyFont="1" applyBorder="1" applyAlignment="1">
      <alignment vertical="center" wrapText="1"/>
    </xf>
    <xf numFmtId="0" fontId="53" fillId="13" borderId="7" xfId="0" applyFont="1" applyFill="1" applyBorder="1" applyAlignment="1">
      <alignment vertical="center" wrapText="1"/>
    </xf>
    <xf numFmtId="0" fontId="3" fillId="13" borderId="7" xfId="0" applyFont="1" applyFill="1" applyBorder="1" applyAlignment="1">
      <alignment horizontal="center" vertical="center"/>
    </xf>
    <xf numFmtId="0" fontId="53" fillId="13" borderId="7" xfId="0" applyFont="1" applyFill="1" applyBorder="1" applyAlignment="1">
      <alignment horizontal="center" vertical="center"/>
    </xf>
    <xf numFmtId="0" fontId="0" fillId="13" borderId="7" xfId="0" applyFont="1"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8" fillId="0" borderId="7" xfId="0" applyFont="1" applyBorder="1" applyAlignment="1">
      <alignment vertical="center"/>
    </xf>
    <xf numFmtId="0" fontId="53" fillId="0" borderId="7" xfId="0" applyFont="1" applyFill="1" applyBorder="1" applyAlignment="1">
      <alignment vertical="center"/>
    </xf>
    <xf numFmtId="0" fontId="53" fillId="13" borderId="7" xfId="0" applyFont="1" applyFill="1" applyBorder="1" applyAlignment="1">
      <alignment vertical="center"/>
    </xf>
    <xf numFmtId="0" fontId="54"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48" fillId="0" borderId="7" xfId="0" applyFont="1" applyFill="1" applyBorder="1" applyAlignment="1">
      <alignment vertical="center"/>
    </xf>
    <xf numFmtId="0" fontId="0" fillId="0" borderId="7" xfId="0" applyFont="1" applyBorder="1" applyAlignment="1">
      <alignment vertical="center"/>
    </xf>
    <xf numFmtId="0" fontId="0" fillId="13" borderId="7" xfId="0" applyFont="1" applyFill="1" applyBorder="1" applyAlignment="1">
      <alignment vertical="center"/>
    </xf>
    <xf numFmtId="0" fontId="0" fillId="0" borderId="10" xfId="0" applyFont="1" applyBorder="1" applyAlignment="1">
      <alignment vertical="center"/>
    </xf>
    <xf numFmtId="0" fontId="53" fillId="0" borderId="10" xfId="0" applyFont="1" applyBorder="1" applyAlignment="1">
      <alignment vertical="center" wrapText="1"/>
    </xf>
    <xf numFmtId="0" fontId="5" fillId="11" borderId="11" xfId="0" applyFont="1" applyFill="1" applyBorder="1" applyAlignment="1">
      <alignment horizontal="center" vertical="center"/>
    </xf>
    <xf numFmtId="0" fontId="55" fillId="15" borderId="15" xfId="0" applyFont="1" applyFill="1" applyBorder="1" applyAlignment="1">
      <alignment horizontal="center" vertical="center" wrapText="1"/>
    </xf>
    <xf numFmtId="0" fontId="55" fillId="15" borderId="16" xfId="0" applyFont="1" applyFill="1" applyBorder="1" applyAlignment="1">
      <alignment horizontal="center" vertical="center" wrapText="1"/>
    </xf>
    <xf numFmtId="0" fontId="55" fillId="15" borderId="16" xfId="0" applyFont="1" applyFill="1" applyBorder="1" applyAlignment="1">
      <alignment horizontal="center" vertical="center"/>
    </xf>
    <xf numFmtId="0" fontId="55"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3"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53"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0" borderId="6" xfId="0" applyFont="1" applyBorder="1" applyAlignment="1">
      <alignment horizontal="center" vertical="center"/>
    </xf>
    <xf numFmtId="0" fontId="0" fillId="23" borderId="6" xfId="0" applyFont="1" applyFill="1" applyBorder="1" applyAlignment="1">
      <alignment horizontal="center" vertical="center"/>
    </xf>
    <xf numFmtId="0" fontId="0" fillId="23" borderId="7" xfId="0" applyFont="1" applyFill="1" applyBorder="1" applyAlignment="1">
      <alignment horizontal="center" vertical="center"/>
    </xf>
    <xf numFmtId="0" fontId="5" fillId="1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53" fillId="0" borderId="7" xfId="0" applyFont="1" applyBorder="1" applyAlignment="1">
      <alignment horizontal="left" vertical="center"/>
    </xf>
    <xf numFmtId="0" fontId="53" fillId="23" borderId="7" xfId="0" applyFont="1" applyFill="1" applyBorder="1" applyAlignment="1">
      <alignment horizontal="left" vertical="center" wrapText="1"/>
    </xf>
    <xf numFmtId="0" fontId="53" fillId="13" borderId="7"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0" fillId="13" borderId="7" xfId="0" applyFont="1" applyFill="1" applyBorder="1" applyAlignment="1">
      <alignment horizontal="left" vertical="center"/>
    </xf>
    <xf numFmtId="0" fontId="0" fillId="0" borderId="10" xfId="0" applyFont="1" applyBorder="1" applyAlignment="1">
      <alignment horizontal="left" vertical="center"/>
    </xf>
    <xf numFmtId="0" fontId="4" fillId="0" borderId="7" xfId="0" applyFont="1" applyFill="1" applyBorder="1" applyAlignment="1">
      <alignment horizontal="center" vertical="center"/>
    </xf>
    <xf numFmtId="0" fontId="2" fillId="2" borderId="19" xfId="4"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4" fillId="0" borderId="7" xfId="0" applyFont="1" applyFill="1" applyBorder="1" applyAlignment="1">
      <alignment horizontal="left" wrapText="1"/>
    </xf>
    <xf numFmtId="0" fontId="0" fillId="0" borderId="0" xfId="0" applyFont="1" applyAlignment="1">
      <alignment horizontal="center" vertical="center"/>
    </xf>
    <xf numFmtId="0" fontId="40" fillId="31" borderId="34" xfId="0" applyFont="1" applyFill="1" applyBorder="1" applyAlignment="1">
      <alignment horizontal="center" vertical="center" wrapText="1"/>
    </xf>
    <xf numFmtId="0" fontId="6" fillId="31" borderId="34"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vertical="center"/>
    </xf>
    <xf numFmtId="0" fontId="27" fillId="0" borderId="0" xfId="2" applyAlignment="1">
      <alignment vertical="center"/>
    </xf>
    <xf numFmtId="0" fontId="49" fillId="31" borderId="7" xfId="0" applyFont="1" applyFill="1" applyBorder="1" applyAlignment="1">
      <alignment horizontal="center" vertical="center" wrapText="1"/>
    </xf>
    <xf numFmtId="0" fontId="8" fillId="0" borderId="52" xfId="0" applyFont="1" applyBorder="1" applyAlignment="1">
      <alignment horizontal="center" vertical="center"/>
    </xf>
    <xf numFmtId="0" fontId="13" fillId="4" borderId="34" xfId="0" applyFont="1" applyFill="1" applyBorder="1" applyAlignment="1">
      <alignment horizontal="center" vertical="center"/>
    </xf>
    <xf numFmtId="3" fontId="16" fillId="5" borderId="50" xfId="0" applyNumberFormat="1" applyFont="1" applyFill="1" applyBorder="1" applyAlignment="1">
      <alignment horizontal="center" vertical="center"/>
    </xf>
    <xf numFmtId="0" fontId="16" fillId="5" borderId="58"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9" xfId="0" applyFont="1" applyBorder="1" applyAlignment="1">
      <alignment horizontal="center" vertical="center"/>
    </xf>
    <xf numFmtId="0" fontId="55"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5" xfId="0" applyBorder="1" applyAlignment="1">
      <alignment horizontal="left"/>
    </xf>
    <xf numFmtId="0" fontId="2" fillId="2" borderId="38" xfId="0" applyFont="1" applyFill="1" applyBorder="1" applyAlignment="1">
      <alignment horizontal="center"/>
    </xf>
    <xf numFmtId="0" fontId="0" fillId="0" borderId="39" xfId="0" applyBorder="1" applyAlignment="1">
      <alignment horizontal="left"/>
    </xf>
    <xf numFmtId="0" fontId="0" fillId="0" borderId="36" xfId="0" applyBorder="1" applyAlignment="1">
      <alignment horizontal="left"/>
    </xf>
    <xf numFmtId="0" fontId="2" fillId="2" borderId="38" xfId="0" applyFont="1" applyFill="1" applyBorder="1" applyAlignment="1">
      <alignment horizontal="left"/>
    </xf>
    <xf numFmtId="0" fontId="0" fillId="0" borderId="7" xfId="0" applyBorder="1" applyAlignment="1">
      <alignment horizontal="center" vertical="center"/>
    </xf>
    <xf numFmtId="0" fontId="0" fillId="0" borderId="7" xfId="0" applyFont="1" applyBorder="1" applyAlignment="1">
      <alignment horizontal="center" vertical="center" wrapText="1"/>
    </xf>
    <xf numFmtId="0" fontId="0" fillId="0" borderId="7" xfId="0"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Alignment="1">
      <alignment horizontal="center" vertical="center"/>
    </xf>
    <xf numFmtId="0" fontId="0" fillId="4"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60" xfId="0" applyFont="1" applyFill="1" applyBorder="1" applyAlignment="1">
      <alignment horizontal="center" vertical="center" wrapText="1"/>
    </xf>
    <xf numFmtId="9" fontId="21" fillId="0" borderId="18" xfId="1" applyNumberFormat="1" applyFont="1" applyBorder="1" applyAlignment="1">
      <alignment horizontal="center"/>
    </xf>
    <xf numFmtId="9" fontId="21" fillId="0" borderId="60" xfId="1" applyNumberFormat="1" applyFont="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7"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34" xfId="0" applyFont="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19" fillId="2" borderId="28" xfId="0" applyNumberFormat="1" applyFont="1" applyFill="1" applyBorder="1" applyAlignment="1">
      <alignment horizontal="center" vertical="center" wrapText="1"/>
    </xf>
    <xf numFmtId="9" fontId="20" fillId="3" borderId="27" xfId="0" applyNumberFormat="1" applyFont="1" applyFill="1" applyBorder="1" applyAlignment="1">
      <alignment horizontal="center" vertical="center" wrapText="1"/>
    </xf>
    <xf numFmtId="9" fontId="20" fillId="3" borderId="61"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6" borderId="0" xfId="0" applyFont="1" applyFill="1" applyBorder="1" applyAlignment="1">
      <alignment horizontal="center" wrapText="1"/>
    </xf>
    <xf numFmtId="0" fontId="24" fillId="6" borderId="29" xfId="0" applyFont="1" applyFill="1" applyBorder="1" applyAlignment="1">
      <alignment horizontal="center" wrapText="1"/>
    </xf>
    <xf numFmtId="0" fontId="4" fillId="0" borderId="30"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0" xfId="0" applyFont="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Border="1" applyAlignment="1">
      <alignment horizontal="center" wrapText="1"/>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24" fillId="10" borderId="32" xfId="0" applyFont="1" applyFill="1" applyBorder="1" applyAlignment="1">
      <alignment horizontal="center" vertical="center" wrapText="1"/>
    </xf>
    <xf numFmtId="0" fontId="24" fillId="10" borderId="33"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9" borderId="33"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4" fillId="14" borderId="7" xfId="0" applyFont="1" applyFill="1" applyBorder="1" applyAlignment="1">
      <alignment horizontal="center" vertical="center"/>
    </xf>
    <xf numFmtId="0" fontId="0" fillId="0" borderId="7" xfId="0" applyBorder="1" applyAlignment="1">
      <alignment horizontal="center" vertical="center"/>
    </xf>
    <xf numFmtId="0" fontId="5" fillId="0" borderId="1" xfId="0" applyFont="1" applyFill="1" applyBorder="1" applyAlignment="1">
      <alignment horizontal="center"/>
    </xf>
    <xf numFmtId="0" fontId="5" fillId="0" borderId="40" xfId="0" applyFont="1" applyFill="1" applyBorder="1" applyAlignment="1">
      <alignment horizontal="center"/>
    </xf>
    <xf numFmtId="0" fontId="5" fillId="0" borderId="4" xfId="0" applyFont="1" applyFill="1" applyBorder="1" applyAlignment="1">
      <alignment horizontal="center"/>
    </xf>
    <xf numFmtId="0" fontId="5" fillId="0" borderId="30" xfId="0" applyFont="1" applyFill="1" applyBorder="1" applyAlignment="1">
      <alignment horizontal="center"/>
    </xf>
    <xf numFmtId="0" fontId="5" fillId="0" borderId="0" xfId="0" applyFont="1" applyFill="1" applyBorder="1" applyAlignment="1">
      <alignment horizontal="center"/>
    </xf>
    <xf numFmtId="0" fontId="5" fillId="0" borderId="37" xfId="0" applyFont="1" applyFill="1" applyBorder="1" applyAlignment="1">
      <alignment horizontal="center"/>
    </xf>
    <xf numFmtId="0" fontId="5" fillId="0" borderId="42" xfId="0" applyFont="1" applyFill="1" applyBorder="1" applyAlignment="1">
      <alignment horizontal="center"/>
    </xf>
    <xf numFmtId="0" fontId="5" fillId="2" borderId="4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7" xfId="0" applyFont="1" applyBorder="1" applyAlignment="1">
      <alignment horizontal="center"/>
    </xf>
    <xf numFmtId="0" fontId="5" fillId="0" borderId="35"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42" xfId="0" applyFont="1" applyBorder="1" applyAlignment="1">
      <alignment horizontal="center" vertical="center" wrapText="1"/>
    </xf>
    <xf numFmtId="0" fontId="2" fillId="33" borderId="45" xfId="0" applyFont="1" applyFill="1" applyBorder="1" applyAlignment="1">
      <alignment horizontal="center"/>
    </xf>
    <xf numFmtId="0" fontId="2" fillId="33" borderId="29" xfId="0" applyFont="1" applyFill="1" applyBorder="1" applyAlignment="1">
      <alignment horizontal="center"/>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0" fillId="0" borderId="7" xfId="0" applyFont="1" applyBorder="1" applyAlignment="1">
      <alignment horizontal="center" vertical="center" wrapText="1"/>
    </xf>
    <xf numFmtId="0" fontId="0" fillId="0" borderId="7" xfId="0" applyFont="1" applyFill="1" applyBorder="1" applyAlignment="1">
      <alignment horizontal="left" vertical="center" wrapText="1"/>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0" fillId="4"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 fillId="14" borderId="7" xfId="0" applyFont="1" applyFill="1" applyBorder="1" applyAlignment="1">
      <alignment horizontal="left" vertical="center"/>
    </xf>
    <xf numFmtId="0" fontId="0" fillId="0" borderId="7" xfId="0" applyBorder="1"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14"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5" fillId="0" borderId="43" xfId="0" applyFont="1" applyFill="1" applyBorder="1" applyAlignment="1">
      <alignment horizontal="center"/>
    </xf>
    <xf numFmtId="0" fontId="5" fillId="0" borderId="44" xfId="0" applyFont="1" applyFill="1" applyBorder="1" applyAlignment="1">
      <alignment horizontal="center"/>
    </xf>
    <xf numFmtId="0" fontId="5" fillId="0" borderId="47" xfId="0" applyFont="1" applyFill="1" applyBorder="1" applyAlignment="1">
      <alignment horizontal="center"/>
    </xf>
    <xf numFmtId="0" fontId="5" fillId="2" borderId="4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21" fillId="0" borderId="44"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4" xfId="0" applyFont="1" applyFill="1" applyBorder="1" applyAlignment="1">
      <alignment horizontal="center" vertical="center" wrapText="1"/>
    </xf>
    <xf numFmtId="18" fontId="36" fillId="0" borderId="53" xfId="0" applyNumberFormat="1" applyFont="1" applyFill="1" applyBorder="1" applyAlignment="1">
      <alignment horizontal="center" vertical="center" wrapText="1"/>
    </xf>
    <xf numFmtId="18" fontId="36" fillId="0" borderId="51" xfId="0" applyNumberFormat="1" applyFont="1" applyFill="1" applyBorder="1" applyAlignment="1">
      <alignment horizontal="center" vertical="center" wrapText="1"/>
    </xf>
    <xf numFmtId="0" fontId="7" fillId="0" borderId="52" xfId="0" applyFont="1" applyFill="1" applyBorder="1" applyAlignment="1">
      <alignment horizontal="center" vertical="center" wrapText="1"/>
    </xf>
    <xf numFmtId="18" fontId="36" fillId="0" borderId="33" xfId="0" applyNumberFormat="1" applyFont="1" applyFill="1" applyBorder="1" applyAlignment="1">
      <alignment horizontal="center" vertical="center" wrapText="1"/>
    </xf>
    <xf numFmtId="0" fontId="7" fillId="0" borderId="4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5" fillId="0" borderId="38" xfId="0" applyFont="1" applyFill="1" applyBorder="1" applyAlignment="1">
      <alignment horizontal="center"/>
    </xf>
    <xf numFmtId="0" fontId="5" fillId="2" borderId="38" xfId="0" applyFont="1" applyFill="1" applyBorder="1" applyAlignment="1">
      <alignment horizontal="center" vertical="center" wrapText="1"/>
    </xf>
    <xf numFmtId="0" fontId="0" fillId="0" borderId="38" xfId="0" applyBorder="1" applyAlignment="1">
      <alignment horizontal="center"/>
    </xf>
    <xf numFmtId="0" fontId="38" fillId="0" borderId="38" xfId="0" applyFont="1" applyBorder="1" applyAlignment="1">
      <alignment horizontal="center" vertical="center"/>
    </xf>
    <xf numFmtId="0" fontId="12" fillId="0" borderId="34" xfId="0" applyFont="1" applyBorder="1" applyAlignment="1">
      <alignment vertical="center" wrapText="1"/>
    </xf>
    <xf numFmtId="0" fontId="12" fillId="0" borderId="33" xfId="0" applyFont="1" applyBorder="1" applyAlignment="1">
      <alignment vertical="center" wrapText="1"/>
    </xf>
    <xf numFmtId="0" fontId="0" fillId="0" borderId="3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5" xfId="0" applyFont="1" applyFill="1" applyBorder="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37" xfId="0" applyFont="1" applyBorder="1" applyAlignment="1">
      <alignment horizontal="center"/>
    </xf>
    <xf numFmtId="0" fontId="0" fillId="0" borderId="35" xfId="0" applyFont="1" applyBorder="1" applyAlignment="1">
      <alignment horizont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Border="1" applyAlignment="1">
      <alignment horizontal="center" vertical="center"/>
    </xf>
    <xf numFmtId="0" fontId="47" fillId="0" borderId="5" xfId="0" applyFont="1" applyBorder="1" applyAlignment="1">
      <alignment horizontal="center" vertical="center"/>
    </xf>
    <xf numFmtId="0" fontId="47" fillId="0" borderId="37" xfId="0" applyFont="1" applyBorder="1" applyAlignment="1">
      <alignment horizontal="center" vertical="center"/>
    </xf>
    <xf numFmtId="0" fontId="47" fillId="0" borderId="42" xfId="0" applyFont="1" applyBorder="1" applyAlignment="1">
      <alignment horizontal="center" vertical="center"/>
    </xf>
    <xf numFmtId="0" fontId="47" fillId="0" borderId="35" xfId="0" applyFont="1" applyBorder="1" applyAlignment="1">
      <alignment horizontal="center" vertical="center"/>
    </xf>
    <xf numFmtId="0" fontId="51" fillId="18" borderId="7" xfId="0" applyFont="1" applyFill="1" applyBorder="1" applyAlignment="1">
      <alignment horizontal="center" vertical="center" textRotation="90"/>
    </xf>
    <xf numFmtId="0" fontId="52" fillId="18" borderId="7" xfId="0" applyFont="1" applyFill="1" applyBorder="1" applyAlignment="1">
      <alignment horizontal="center" vertical="center" textRotation="9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50" fillId="13" borderId="7" xfId="0" applyFont="1" applyFill="1" applyBorder="1" applyAlignment="1">
      <alignment horizontal="center" vertical="center" textRotation="90" wrapText="1"/>
    </xf>
    <xf numFmtId="0" fontId="51" fillId="18" borderId="34" xfId="0" applyFont="1" applyFill="1" applyBorder="1" applyAlignment="1">
      <alignment horizontal="center" vertical="center" textRotation="90" wrapText="1"/>
    </xf>
    <xf numFmtId="0" fontId="51" fillId="18" borderId="33"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5" fillId="0" borderId="42" xfId="0" applyFont="1" applyFill="1" applyBorder="1" applyAlignment="1">
      <alignment horizontal="center" vertical="center"/>
    </xf>
    <xf numFmtId="0" fontId="0" fillId="0" borderId="34" xfId="0" applyFill="1" applyBorder="1" applyAlignment="1">
      <alignment horizontal="center" vertical="center"/>
    </xf>
    <xf numFmtId="0" fontId="0" fillId="0" borderId="33"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50" fillId="13" borderId="7" xfId="0" applyFont="1" applyFill="1" applyBorder="1" applyAlignment="1">
      <alignment horizontal="center" vertical="center" textRotation="90"/>
    </xf>
    <xf numFmtId="0" fontId="50" fillId="13" borderId="18" xfId="0" applyFont="1" applyFill="1" applyBorder="1" applyAlignment="1">
      <alignment horizontal="center" vertical="center" textRotation="90"/>
    </xf>
    <xf numFmtId="0" fontId="0" fillId="0" borderId="32" xfId="0" applyBorder="1" applyAlignment="1">
      <alignment horizontal="center" vertical="center" wrapText="1"/>
    </xf>
    <xf numFmtId="0" fontId="0" fillId="0" borderId="6"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2" xfId="0" applyFont="1" applyFill="1" applyBorder="1" applyAlignment="1">
      <alignment horizontal="center"/>
    </xf>
    <xf numFmtId="0" fontId="0" fillId="0" borderId="7" xfId="0" applyFont="1" applyBorder="1" applyAlignment="1">
      <alignment horizontal="center" vertical="center"/>
    </xf>
    <xf numFmtId="0" fontId="53" fillId="0" borderId="7" xfId="0" applyFont="1" applyBorder="1" applyAlignment="1">
      <alignment horizontal="left" vertical="center" wrapText="1"/>
    </xf>
    <xf numFmtId="0" fontId="5" fillId="0" borderId="39" xfId="0" applyFont="1" applyFill="1" applyBorder="1" applyAlignment="1">
      <alignment horizontal="center"/>
    </xf>
    <xf numFmtId="0" fontId="5" fillId="0" borderId="55" xfId="0" applyFont="1" applyFill="1" applyBorder="1" applyAlignment="1">
      <alignment horizontal="center"/>
    </xf>
    <xf numFmtId="0" fontId="5" fillId="0" borderId="36" xfId="0" applyFont="1" applyFill="1" applyBorder="1" applyAlignment="1">
      <alignment horizontal="center"/>
    </xf>
  </cellXfs>
  <cellStyles count="6">
    <cellStyle name="Hipervínculo" xfId="3" builtinId="8"/>
    <cellStyle name="Normal" xfId="0" builtinId="0"/>
    <cellStyle name="Normal 2" xfId="5"/>
    <cellStyle name="Normal 2 2" xfId="4"/>
    <cellStyle name="Normal 3" xfId="2"/>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formatCode="0">
                  <c:v>0</c:v>
                </c:pt>
                <c:pt idx="13">
                  <c:v>0</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0</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278" y="243192"/>
          <a:ext cx="1701586" cy="1701586"/>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31650" y="1507336"/>
          <a:ext cx="1701586" cy="170158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81488" y="1557174"/>
        <a:ext cx="1601910" cy="1601910"/>
      </dsp:txXfrm>
    </dsp:sp>
    <dsp:sp modelId="{BBFB2A25-0F4B-4BFE-B814-AB7316EAC8B7}">
      <dsp:nvSpPr>
        <dsp:cNvPr id="0" name=""/>
        <dsp:cNvSpPr/>
      </dsp:nvSpPr>
      <dsp:spPr>
        <a:xfrm>
          <a:off x="2036628" y="889551"/>
          <a:ext cx="327763" cy="4088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2036628" y="971324"/>
        <a:ext cx="229434" cy="245321"/>
      </dsp:txXfrm>
    </dsp:sp>
    <dsp:sp modelId="{CC3C3F98-2E6A-4969-A79D-F74B7252E040}">
      <dsp:nvSpPr>
        <dsp:cNvPr id="0" name=""/>
        <dsp:cNvSpPr/>
      </dsp:nvSpPr>
      <dsp:spPr>
        <a:xfrm>
          <a:off x="2645331" y="243192"/>
          <a:ext cx="1701586" cy="1701586"/>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869703" y="1507336"/>
          <a:ext cx="1701586" cy="170158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919541" y="1557174"/>
        <a:ext cx="1601910" cy="1601910"/>
      </dsp:txXfrm>
    </dsp:sp>
    <dsp:sp modelId="{E8FD12FB-2AD3-4C77-B301-F385A7060FE1}">
      <dsp:nvSpPr>
        <dsp:cNvPr id="0" name=""/>
        <dsp:cNvSpPr/>
      </dsp:nvSpPr>
      <dsp:spPr>
        <a:xfrm>
          <a:off x="4674680" y="889551"/>
          <a:ext cx="327763" cy="4088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674680" y="971324"/>
        <a:ext cx="229434" cy="245321"/>
      </dsp:txXfrm>
    </dsp:sp>
    <dsp:sp modelId="{259946B3-D25B-4A3C-9607-6E534306D61E}">
      <dsp:nvSpPr>
        <dsp:cNvPr id="0" name=""/>
        <dsp:cNvSpPr/>
      </dsp:nvSpPr>
      <dsp:spPr>
        <a:xfrm>
          <a:off x="5283383" y="243192"/>
          <a:ext cx="1701586" cy="1701586"/>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507755" y="1507336"/>
          <a:ext cx="1701586" cy="170158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557593" y="1557174"/>
        <a:ext cx="1601910" cy="1601910"/>
      </dsp:txXfrm>
    </dsp:sp>
    <dsp:sp modelId="{D3AD787B-03EF-4384-96FC-FBC6FA0E19ED}">
      <dsp:nvSpPr>
        <dsp:cNvPr id="0" name=""/>
        <dsp:cNvSpPr/>
      </dsp:nvSpPr>
      <dsp:spPr>
        <a:xfrm>
          <a:off x="7312733" y="889551"/>
          <a:ext cx="327763" cy="4088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7312733" y="971324"/>
        <a:ext cx="229434" cy="245321"/>
      </dsp:txXfrm>
    </dsp:sp>
    <dsp:sp modelId="{99C03321-AD35-4BBC-BC02-B81DD25EF5FE}">
      <dsp:nvSpPr>
        <dsp:cNvPr id="0" name=""/>
        <dsp:cNvSpPr/>
      </dsp:nvSpPr>
      <dsp:spPr>
        <a:xfrm>
          <a:off x="7921436" y="243192"/>
          <a:ext cx="1701586" cy="1701586"/>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8145825" y="1507336"/>
          <a:ext cx="1701586" cy="170158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8195663" y="1557174"/>
        <a:ext cx="1601910" cy="1601910"/>
      </dsp:txXfrm>
    </dsp:sp>
    <dsp:sp modelId="{B1B3E56E-367D-46AF-96D3-C70FE7C693D5}">
      <dsp:nvSpPr>
        <dsp:cNvPr id="0" name=""/>
        <dsp:cNvSpPr/>
      </dsp:nvSpPr>
      <dsp:spPr>
        <a:xfrm>
          <a:off x="9950785" y="889551"/>
          <a:ext cx="327763" cy="4088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950785" y="971324"/>
        <a:ext cx="229434" cy="245321"/>
      </dsp:txXfrm>
    </dsp:sp>
    <dsp:sp modelId="{EBF4C65E-5E49-4394-A97A-341AC7DFD438}">
      <dsp:nvSpPr>
        <dsp:cNvPr id="0" name=""/>
        <dsp:cNvSpPr/>
      </dsp:nvSpPr>
      <dsp:spPr>
        <a:xfrm>
          <a:off x="10559488" y="243192"/>
          <a:ext cx="1701586" cy="1701586"/>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783878" y="1507336"/>
          <a:ext cx="1701586" cy="1701586"/>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833716" y="1557174"/>
        <a:ext cx="1601910" cy="1601910"/>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1.png"/><Relationship Id="rId7" Type="http://schemas.openxmlformats.org/officeDocument/2006/relationships/diagramColors" Target="../diagrams/colors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QuickStyle" Target="../diagrams/quickStyle1.xml"/><Relationship Id="rId11" Type="http://schemas.openxmlformats.org/officeDocument/2006/relationships/image" Target="../media/image8.emf"/><Relationship Id="rId5" Type="http://schemas.openxmlformats.org/officeDocument/2006/relationships/diagramLayout" Target="../diagrams/layout1.xml"/><Relationship Id="rId10" Type="http://schemas.openxmlformats.org/officeDocument/2006/relationships/image" Target="../media/image7.png"/><Relationship Id="rId4" Type="http://schemas.openxmlformats.org/officeDocument/2006/relationships/diagramData" Target="../diagrams/data1.xml"/><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889567</xdr:colOff>
      <xdr:row>2</xdr:row>
      <xdr:rowOff>138112</xdr:rowOff>
    </xdr:from>
    <xdr:to>
      <xdr:col>2</xdr:col>
      <xdr:colOff>1052038</xdr:colOff>
      <xdr:row>7</xdr:row>
      <xdr:rowOff>118808</xdr:rowOff>
    </xdr:to>
    <xdr:pic>
      <xdr:nvPicPr>
        <xdr:cNvPr id="4" name="Imagen 3">
          <a:extLst>
            <a:ext uri="{FF2B5EF4-FFF2-40B4-BE49-F238E27FC236}">
              <a16:creationId xmlns:a16="http://schemas.microsoft.com/office/drawing/2014/main" id="{0203BCF7-5728-4E29-87C0-3E1490656B0F}"/>
            </a:ext>
          </a:extLst>
        </xdr:cNvPr>
        <xdr:cNvPicPr>
          <a:picLocks noChangeAspect="1"/>
        </xdr:cNvPicPr>
      </xdr:nvPicPr>
      <xdr:blipFill>
        <a:blip xmlns:r="http://schemas.openxmlformats.org/officeDocument/2006/relationships" r:embed="rId3"/>
        <a:stretch>
          <a:fillRect/>
        </a:stretch>
      </xdr:blipFill>
      <xdr:spPr>
        <a:xfrm>
          <a:off x="1651567" y="528637"/>
          <a:ext cx="1295946" cy="933196"/>
        </a:xfrm>
        <a:prstGeom prst="rect">
          <a:avLst/>
        </a:prstGeom>
      </xdr:spPr>
    </xdr:pic>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13</xdr:col>
      <xdr:colOff>258532</xdr:colOff>
      <xdr:row>3</xdr:row>
      <xdr:rowOff>13607</xdr:rowOff>
    </xdr:from>
    <xdr:to>
      <xdr:col>14</xdr:col>
      <xdr:colOff>1001141</xdr:colOff>
      <xdr:row>6</xdr:row>
      <xdr:rowOff>157843</xdr:rowOff>
    </xdr:to>
    <xdr:pic>
      <xdr:nvPicPr>
        <xdr:cNvPr id="7" name="8 Imagen">
          <a:extLst>
            <a:ext uri="{FF2B5EF4-FFF2-40B4-BE49-F238E27FC236}">
              <a16:creationId xmlns:a16="http://schemas.microsoft.com/office/drawing/2014/main" id="{F1EDC6B4-60AE-4341-8876-B4D12AA5408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26532" y="597013"/>
          <a:ext cx="1945141" cy="715736"/>
        </a:xfrm>
        <a:prstGeom prst="rect">
          <a:avLst/>
        </a:prstGeom>
      </xdr:spPr>
    </xdr:pic>
    <xdr:clientData/>
  </xdr:twoCellAnchor>
  <xdr:twoCellAnchor editAs="oneCell">
    <xdr:from>
      <xdr:col>6</xdr:col>
      <xdr:colOff>23815</xdr:colOff>
      <xdr:row>53</xdr:row>
      <xdr:rowOff>107156</xdr:rowOff>
    </xdr:from>
    <xdr:to>
      <xdr:col>13</xdr:col>
      <xdr:colOff>214318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2</xdr:row>
      <xdr:rowOff>638</xdr:rowOff>
    </xdr:from>
    <xdr:to>
      <xdr:col>2</xdr:col>
      <xdr:colOff>945356</xdr:colOff>
      <xdr:row>8</xdr:row>
      <xdr:rowOff>9524</xdr:rowOff>
    </xdr:to>
    <xdr:pic>
      <xdr:nvPicPr>
        <xdr:cNvPr id="2" name="Imagen 1">
          <a:extLst>
            <a:ext uri="{FF2B5EF4-FFF2-40B4-BE49-F238E27FC236}">
              <a16:creationId xmlns:a16="http://schemas.microsoft.com/office/drawing/2014/main" id="{7D67F513-5CDE-49C1-8D50-C64D70A61BE4}"/>
            </a:ext>
          </a:extLst>
        </xdr:cNvPr>
        <xdr:cNvPicPr>
          <a:picLocks noChangeAspect="1"/>
        </xdr:cNvPicPr>
      </xdr:nvPicPr>
      <xdr:blipFill>
        <a:blip xmlns:r="http://schemas.openxmlformats.org/officeDocument/2006/relationships" r:embed="rId1"/>
        <a:stretch>
          <a:fillRect/>
        </a:stretch>
      </xdr:blipFill>
      <xdr:spPr>
        <a:xfrm>
          <a:off x="309562" y="391163"/>
          <a:ext cx="1607344" cy="1151886"/>
        </a:xfrm>
        <a:prstGeom prst="rect">
          <a:avLst/>
        </a:prstGeom>
      </xdr:spPr>
    </xdr:pic>
    <xdr:clientData/>
  </xdr:twoCellAnchor>
  <xdr:twoCellAnchor editAs="oneCell">
    <xdr:from>
      <xdr:col>14</xdr:col>
      <xdr:colOff>878417</xdr:colOff>
      <xdr:row>2</xdr:row>
      <xdr:rowOff>42333</xdr:rowOff>
    </xdr:from>
    <xdr:to>
      <xdr:col>15</xdr:col>
      <xdr:colOff>1525588</xdr:colOff>
      <xdr:row>7</xdr:row>
      <xdr:rowOff>115358</xdr:rowOff>
    </xdr:to>
    <xdr:pic>
      <xdr:nvPicPr>
        <xdr:cNvPr id="3" name="5 Imagen">
          <a:extLst>
            <a:ext uri="{FF2B5EF4-FFF2-40B4-BE49-F238E27FC236}">
              <a16:creationId xmlns:a16="http://schemas.microsoft.com/office/drawing/2014/main" id="{28CC6BB5-BAE4-4FA3-85AF-1A9D2F258C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3967" y="432858"/>
          <a:ext cx="2385484" cy="1025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1619251</xdr:colOff>
      <xdr:row>8</xdr:row>
      <xdr:rowOff>142874</xdr:rowOff>
    </xdr:to>
    <xdr:pic>
      <xdr:nvPicPr>
        <xdr:cNvPr id="2" name="Imagen 1">
          <a:extLst>
            <a:ext uri="{FF2B5EF4-FFF2-40B4-BE49-F238E27FC236}">
              <a16:creationId xmlns:a16="http://schemas.microsoft.com/office/drawing/2014/main" id="{809CFA6B-9C24-4AB9-9C8F-F7F0A457B3C7}"/>
            </a:ext>
          </a:extLst>
        </xdr:cNvPr>
        <xdr:cNvPicPr>
          <a:picLocks noChangeAspect="1"/>
        </xdr:cNvPicPr>
      </xdr:nvPicPr>
      <xdr:blipFill>
        <a:blip xmlns:r="http://schemas.openxmlformats.org/officeDocument/2006/relationships" r:embed="rId1"/>
        <a:stretch>
          <a:fillRect/>
        </a:stretch>
      </xdr:blipFill>
      <xdr:spPr>
        <a:xfrm>
          <a:off x="342901" y="200025"/>
          <a:ext cx="1619250" cy="1476374"/>
        </a:xfrm>
        <a:prstGeom prst="rect">
          <a:avLst/>
        </a:prstGeom>
      </xdr:spPr>
    </xdr:pic>
    <xdr:clientData/>
  </xdr:twoCellAnchor>
  <xdr:twoCellAnchor editAs="oneCell">
    <xdr:from>
      <xdr:col>4</xdr:col>
      <xdr:colOff>0</xdr:colOff>
      <xdr:row>2</xdr:row>
      <xdr:rowOff>47625</xdr:rowOff>
    </xdr:from>
    <xdr:to>
      <xdr:col>6</xdr:col>
      <xdr:colOff>726281</xdr:colOff>
      <xdr:row>8</xdr:row>
      <xdr:rowOff>1</xdr:rowOff>
    </xdr:to>
    <xdr:pic>
      <xdr:nvPicPr>
        <xdr:cNvPr id="3" name="3 Imagen">
          <a:extLst>
            <a:ext uri="{FF2B5EF4-FFF2-40B4-BE49-F238E27FC236}">
              <a16:creationId xmlns:a16="http://schemas.microsoft.com/office/drawing/2014/main" id="{E3BA3D14-7C13-4267-9119-76728601AF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2425" y="438150"/>
          <a:ext cx="2250281" cy="1095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166688</xdr:colOff>
      <xdr:row>1</xdr:row>
      <xdr:rowOff>154781</xdr:rowOff>
    </xdr:from>
    <xdr:to>
      <xdr:col>2</xdr:col>
      <xdr:colOff>1177749</xdr:colOff>
      <xdr:row>8</xdr:row>
      <xdr:rowOff>188118</xdr:rowOff>
    </xdr:to>
    <xdr:pic>
      <xdr:nvPicPr>
        <xdr:cNvPr id="2" name="Imagen 1">
          <a:extLst>
            <a:ext uri="{FF2B5EF4-FFF2-40B4-BE49-F238E27FC236}">
              <a16:creationId xmlns:a16="http://schemas.microsoft.com/office/drawing/2014/main" id="{3D6FCE2D-9F22-4611-9D03-91373B0639E7}"/>
            </a:ext>
          </a:extLst>
        </xdr:cNvPr>
        <xdr:cNvPicPr>
          <a:picLocks noChangeAspect="1"/>
        </xdr:cNvPicPr>
      </xdr:nvPicPr>
      <xdr:blipFill>
        <a:blip xmlns:r="http://schemas.openxmlformats.org/officeDocument/2006/relationships" r:embed="rId1"/>
        <a:stretch>
          <a:fillRect/>
        </a:stretch>
      </xdr:blipFill>
      <xdr:spPr>
        <a:xfrm>
          <a:off x="385763" y="354806"/>
          <a:ext cx="2201685" cy="1366837"/>
        </a:xfrm>
        <a:prstGeom prst="rect">
          <a:avLst/>
        </a:prstGeom>
      </xdr:spPr>
    </xdr:pic>
    <xdr:clientData/>
  </xdr:twoCellAnchor>
  <xdr:twoCellAnchor editAs="oneCell">
    <xdr:from>
      <xdr:col>11</xdr:col>
      <xdr:colOff>798285</xdr:colOff>
      <xdr:row>2</xdr:row>
      <xdr:rowOff>6804</xdr:rowOff>
    </xdr:from>
    <xdr:to>
      <xdr:col>12</xdr:col>
      <xdr:colOff>2124982</xdr:colOff>
      <xdr:row>7</xdr:row>
      <xdr:rowOff>179161</xdr:rowOff>
    </xdr:to>
    <xdr:pic>
      <xdr:nvPicPr>
        <xdr:cNvPr id="3" name="3 Imagen">
          <a:extLst>
            <a:ext uri="{FF2B5EF4-FFF2-40B4-BE49-F238E27FC236}">
              <a16:creationId xmlns:a16="http://schemas.microsoft.com/office/drawing/2014/main" id="{C8ACAA46-65C3-439C-8E7A-AAC3F1D56A5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98749" y="415018"/>
          <a:ext cx="3476625" cy="1192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2</xdr:row>
      <xdr:rowOff>1</xdr:rowOff>
    </xdr:from>
    <xdr:to>
      <xdr:col>1</xdr:col>
      <xdr:colOff>1150705</xdr:colOff>
      <xdr:row>7</xdr:row>
      <xdr:rowOff>67781</xdr:rowOff>
    </xdr:to>
    <xdr:pic>
      <xdr:nvPicPr>
        <xdr:cNvPr id="2" name="Imagen 1">
          <a:extLst>
            <a:ext uri="{FF2B5EF4-FFF2-40B4-BE49-F238E27FC236}">
              <a16:creationId xmlns:a16="http://schemas.microsoft.com/office/drawing/2014/main" id="{18C7753C-CDBD-4BD5-8772-37E9D3E3E76C}"/>
            </a:ext>
          </a:extLst>
        </xdr:cNvPr>
        <xdr:cNvPicPr>
          <a:picLocks noChangeAspect="1"/>
        </xdr:cNvPicPr>
      </xdr:nvPicPr>
      <xdr:blipFill>
        <a:blip xmlns:r="http://schemas.openxmlformats.org/officeDocument/2006/relationships" r:embed="rId1"/>
        <a:stretch>
          <a:fillRect/>
        </a:stretch>
      </xdr:blipFill>
      <xdr:spPr>
        <a:xfrm>
          <a:off x="190501" y="390526"/>
          <a:ext cx="1760304" cy="1031166"/>
        </a:xfrm>
        <a:prstGeom prst="rect">
          <a:avLst/>
        </a:prstGeom>
      </xdr:spPr>
    </xdr:pic>
    <xdr:clientData/>
  </xdr:twoCellAnchor>
  <xdr:twoCellAnchor editAs="oneCell">
    <xdr:from>
      <xdr:col>10</xdr:col>
      <xdr:colOff>1238250</xdr:colOff>
      <xdr:row>2</xdr:row>
      <xdr:rowOff>19050</xdr:rowOff>
    </xdr:from>
    <xdr:to>
      <xdr:col>11</xdr:col>
      <xdr:colOff>3467100</xdr:colOff>
      <xdr:row>8</xdr:row>
      <xdr:rowOff>4081</xdr:rowOff>
    </xdr:to>
    <xdr:pic>
      <xdr:nvPicPr>
        <xdr:cNvPr id="3" name="3 Imagen">
          <a:extLst>
            <a:ext uri="{FF2B5EF4-FFF2-40B4-BE49-F238E27FC236}">
              <a16:creationId xmlns:a16="http://schemas.microsoft.com/office/drawing/2014/main" id="{7E13793B-0AE4-4895-8F96-8C5AF0571D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74725" y="409575"/>
          <a:ext cx="3467100"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97106</xdr:colOff>
      <xdr:row>5</xdr:row>
      <xdr:rowOff>134266</xdr:rowOff>
    </xdr:from>
    <xdr:to>
      <xdr:col>1</xdr:col>
      <xdr:colOff>780554</xdr:colOff>
      <xdr:row>12</xdr:row>
      <xdr:rowOff>124468</xdr:rowOff>
    </xdr:to>
    <xdr:pic>
      <xdr:nvPicPr>
        <xdr:cNvPr id="2" name="Imagen 1">
          <a:extLst>
            <a:ext uri="{FF2B5EF4-FFF2-40B4-BE49-F238E27FC236}">
              <a16:creationId xmlns:a16="http://schemas.microsoft.com/office/drawing/2014/main" id="{B33DC234-DF34-4AA3-B6A6-34069A57E642}"/>
            </a:ext>
          </a:extLst>
        </xdr:cNvPr>
        <xdr:cNvPicPr>
          <a:picLocks noChangeAspect="1"/>
        </xdr:cNvPicPr>
      </xdr:nvPicPr>
      <xdr:blipFill>
        <a:blip xmlns:r="http://schemas.openxmlformats.org/officeDocument/2006/relationships" r:embed="rId1"/>
        <a:stretch>
          <a:fillRect/>
        </a:stretch>
      </xdr:blipFill>
      <xdr:spPr>
        <a:xfrm>
          <a:off x="97106" y="1086766"/>
          <a:ext cx="1940748" cy="1320527"/>
        </a:xfrm>
        <a:prstGeom prst="rect">
          <a:avLst/>
        </a:prstGeom>
      </xdr:spPr>
    </xdr:pic>
    <xdr:clientData/>
  </xdr:twoCellAnchor>
  <xdr:twoCellAnchor editAs="oneCell">
    <xdr:from>
      <xdr:col>10</xdr:col>
      <xdr:colOff>333375</xdr:colOff>
      <xdr:row>6</xdr:row>
      <xdr:rowOff>75406</xdr:rowOff>
    </xdr:from>
    <xdr:to>
      <xdr:col>11</xdr:col>
      <xdr:colOff>1730375</xdr:colOff>
      <xdr:row>12</xdr:row>
      <xdr:rowOff>53181</xdr:rowOff>
    </xdr:to>
    <xdr:pic>
      <xdr:nvPicPr>
        <xdr:cNvPr id="3" name="3 Imagen">
          <a:extLst>
            <a:ext uri="{FF2B5EF4-FFF2-40B4-BE49-F238E27FC236}">
              <a16:creationId xmlns:a16="http://schemas.microsoft.com/office/drawing/2014/main" id="{E2A71E71-3C93-4FAD-8701-A4DA09B111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9313" y="265906"/>
          <a:ext cx="3480593" cy="11295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102339</xdr:colOff>
      <xdr:row>1</xdr:row>
      <xdr:rowOff>39017</xdr:rowOff>
    </xdr:from>
    <xdr:to>
      <xdr:col>1</xdr:col>
      <xdr:colOff>874234</xdr:colOff>
      <xdr:row>8</xdr:row>
      <xdr:rowOff>39651</xdr:rowOff>
    </xdr:to>
    <xdr:pic>
      <xdr:nvPicPr>
        <xdr:cNvPr id="3" name="Imagen 2">
          <a:extLst>
            <a:ext uri="{FF2B5EF4-FFF2-40B4-BE49-F238E27FC236}">
              <a16:creationId xmlns:a16="http://schemas.microsoft.com/office/drawing/2014/main" id="{409FA406-69D2-4A23-8455-77E3EBD564E3}"/>
            </a:ext>
          </a:extLst>
        </xdr:cNvPr>
        <xdr:cNvPicPr>
          <a:picLocks noChangeAspect="1"/>
        </xdr:cNvPicPr>
      </xdr:nvPicPr>
      <xdr:blipFill>
        <a:blip xmlns:r="http://schemas.openxmlformats.org/officeDocument/2006/relationships" r:embed="rId1"/>
        <a:stretch>
          <a:fillRect/>
        </a:stretch>
      </xdr:blipFill>
      <xdr:spPr>
        <a:xfrm>
          <a:off x="102339" y="229517"/>
          <a:ext cx="1942109" cy="1334134"/>
        </a:xfrm>
        <a:prstGeom prst="rect">
          <a:avLst/>
        </a:prstGeom>
      </xdr:spPr>
    </xdr:pic>
    <xdr:clientData/>
  </xdr:twoCellAnchor>
  <xdr:twoCellAnchor editAs="oneCell">
    <xdr:from>
      <xdr:col>12</xdr:col>
      <xdr:colOff>1330780</xdr:colOff>
      <xdr:row>1</xdr:row>
      <xdr:rowOff>54427</xdr:rowOff>
    </xdr:from>
    <xdr:to>
      <xdr:col>15</xdr:col>
      <xdr:colOff>13608</xdr:colOff>
      <xdr:row>7</xdr:row>
      <xdr:rowOff>35377</xdr:rowOff>
    </xdr:to>
    <xdr:pic>
      <xdr:nvPicPr>
        <xdr:cNvPr id="4" name="3 Imagen">
          <a:extLst>
            <a:ext uri="{FF2B5EF4-FFF2-40B4-BE49-F238E27FC236}">
              <a16:creationId xmlns:a16="http://schemas.microsoft.com/office/drawing/2014/main" id="{DF673D2F-152B-4175-B49E-1399DC30CC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28480" y="244927"/>
          <a:ext cx="3483428" cy="112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97106</xdr:colOff>
      <xdr:row>0</xdr:row>
      <xdr:rowOff>134266</xdr:rowOff>
    </xdr:from>
    <xdr:to>
      <xdr:col>1</xdr:col>
      <xdr:colOff>913904</xdr:colOff>
      <xdr:row>7</xdr:row>
      <xdr:rowOff>130818</xdr:rowOff>
    </xdr:to>
    <xdr:pic>
      <xdr:nvPicPr>
        <xdr:cNvPr id="2" name="Imagen 1">
          <a:extLst>
            <a:ext uri="{FF2B5EF4-FFF2-40B4-BE49-F238E27FC236}">
              <a16:creationId xmlns:a16="http://schemas.microsoft.com/office/drawing/2014/main" id="{288E27E8-222B-46D8-AF51-518F66277D2E}"/>
            </a:ext>
          </a:extLst>
        </xdr:cNvPr>
        <xdr:cNvPicPr>
          <a:picLocks noChangeAspect="1"/>
        </xdr:cNvPicPr>
      </xdr:nvPicPr>
      <xdr:blipFill>
        <a:blip xmlns:r="http://schemas.openxmlformats.org/officeDocument/2006/relationships" r:embed="rId1"/>
        <a:stretch>
          <a:fillRect/>
        </a:stretch>
      </xdr:blipFill>
      <xdr:spPr>
        <a:xfrm>
          <a:off x="97106" y="134266"/>
          <a:ext cx="1940748" cy="133005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c9010" refreshedDate="42986.410866435188" createdVersion="5" refreshedVersion="6" minRefreshableVersion="3" recordCount="189">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c9010" refreshedDate="42986.410867708335" createdVersion="6" refreshedVersion="6" minRefreshableVersion="3" recordCount="189">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27">
      <pivotArea field="0" type="button" dataOnly="0" labelOnly="1" outline="0" axis="axisRow" fieldPosition="0"/>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field="0" type="button" dataOnly="0" labelOnly="1" outline="0" axis="axisRow" fieldPosition="0"/>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45">
      <pivotArea outline="0" collapsedLevelsAreSubtotals="1" fieldPosition="0">
        <references count="1">
          <reference field="4294967294" count="1" selected="0">
            <x v="0"/>
          </reference>
        </references>
      </pivotArea>
    </format>
    <format dxfId="44">
      <pivotArea outline="0" collapsedLevelsAreSubtotals="1" fieldPosition="0"/>
    </format>
    <format dxfId="43">
      <pivotArea dataOnly="0" labelOnly="1" fieldPosition="0">
        <references count="1">
          <reference field="1" count="0"/>
        </references>
      </pivotArea>
    </format>
    <format dxfId="42">
      <pivotArea outline="0" collapsedLevelsAreSubtotals="1" fieldPosition="0"/>
    </format>
    <format dxfId="41">
      <pivotArea dataOnly="0" labelOnly="1" fieldPosition="0">
        <references count="1">
          <reference field="1" count="0"/>
        </references>
      </pivotArea>
    </format>
    <format dxfId="40">
      <pivotArea field="1" type="button" dataOnly="0" labelOnly="1" outline="0" axis="axisRow" fieldPosition="0"/>
    </format>
    <format dxfId="39">
      <pivotArea dataOnly="0" labelOnly="1" outline="0" fieldPosition="0">
        <references count="1">
          <reference field="4294967294" count="1">
            <x v="0"/>
          </reference>
        </references>
      </pivotArea>
    </format>
    <format dxfId="38">
      <pivotArea outline="0" collapsedLevelsAreSubtotals="1" fieldPosition="0"/>
    </format>
    <format dxfId="37">
      <pivotArea dataOnly="0" labelOnly="1" fieldPosition="0">
        <references count="1">
          <reference field="1" count="0"/>
        </references>
      </pivotArea>
    </format>
    <format dxfId="36">
      <pivotArea field="1" type="button" dataOnly="0" labelOnly="1" outline="0" axis="axisRow" fieldPosition="0"/>
    </format>
    <format dxfId="35">
      <pivotArea dataOnly="0" labelOnly="1" outline="0" fieldPosition="0">
        <references count="1">
          <reference field="4294967294" count="1">
            <x v="0"/>
          </reference>
        </references>
      </pivotArea>
    </format>
    <format dxfId="34">
      <pivotArea field="1" type="button" dataOnly="0" labelOnly="1" outline="0" axis="axisRow" fieldPosition="0"/>
    </format>
    <format dxfId="33">
      <pivotArea dataOnly="0" labelOnly="1" outline="0" fieldPosition="0">
        <references count="1">
          <reference field="4294967294" count="1">
            <x v="0"/>
          </reference>
        </references>
      </pivotArea>
    </format>
    <format dxfId="32">
      <pivotArea field="1" type="button" dataOnly="0" labelOnly="1" outline="0" axis="axisRow" fieldPosition="0"/>
    </format>
    <format dxfId="31">
      <pivotArea dataOnly="0" labelOnly="1" outline="0" fieldPosition="0">
        <references count="1">
          <reference field="4294967294" count="1">
            <x v="0"/>
          </reference>
        </references>
      </pivotArea>
    </format>
    <format dxfId="30">
      <pivotArea field="1"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3" displayName="Tabla13" ref="B3:D10" totalsRowShown="0" headerRowDxfId="7" dataDxfId="5" headerRowBorderDxfId="6" tableBorderDxfId="4" totalsRowBorderDxfId="3">
  <autoFilter ref="B3:D10"/>
  <tableColumns count="3">
    <tableColumn id="1" name="Descripción" dataDxfId="2"/>
    <tableColumn id="2" name="Calificación" dataDxfId="1"/>
    <tableColumn id="3"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B1" zoomScaleNormal="100" workbookViewId="0">
      <selection activeCell="C18" sqref="C18:E18"/>
    </sheetView>
  </sheetViews>
  <sheetFormatPr baseColWidth="10" defaultRowHeight="14.4" x14ac:dyDescent="0.55000000000000004"/>
  <cols>
    <col min="2" max="2" width="17" customWidth="1"/>
    <col min="3" max="3" width="22" customWidth="1"/>
    <col min="4" max="4" width="15.68359375" customWidth="1"/>
    <col min="5" max="5" width="16.83984375" customWidth="1"/>
    <col min="6" max="6" width="13.578125" bestFit="1" customWidth="1"/>
    <col min="8" max="8" width="16.41796875" customWidth="1"/>
    <col min="14" max="14" width="18" customWidth="1"/>
    <col min="15" max="15" width="16.83984375" customWidth="1"/>
  </cols>
  <sheetData>
    <row r="1" spans="2:16" ht="14.7" thickBot="1" x14ac:dyDescent="0.6">
      <c r="C1" s="1"/>
      <c r="M1" s="2"/>
      <c r="N1" s="3"/>
      <c r="O1" s="3"/>
      <c r="P1" s="2"/>
    </row>
    <row r="2" spans="2:16" x14ac:dyDescent="0.55000000000000004">
      <c r="B2" s="399"/>
      <c r="C2" s="405"/>
      <c r="D2" s="356" t="s">
        <v>0</v>
      </c>
      <c r="E2" s="356"/>
      <c r="F2" s="356"/>
      <c r="G2" s="356"/>
      <c r="H2" s="356"/>
      <c r="I2" s="356"/>
      <c r="J2" s="356"/>
      <c r="K2" s="356"/>
      <c r="L2" s="356"/>
      <c r="M2" s="357"/>
      <c r="N2" s="399"/>
      <c r="O2" s="400"/>
    </row>
    <row r="3" spans="2:16" x14ac:dyDescent="0.55000000000000004">
      <c r="B3" s="401"/>
      <c r="C3" s="406"/>
      <c r="D3" s="358"/>
      <c r="E3" s="358"/>
      <c r="F3" s="358"/>
      <c r="G3" s="358"/>
      <c r="H3" s="358"/>
      <c r="I3" s="358"/>
      <c r="J3" s="358"/>
      <c r="K3" s="358"/>
      <c r="L3" s="358"/>
      <c r="M3" s="359"/>
      <c r="N3" s="401"/>
      <c r="O3" s="402"/>
    </row>
    <row r="4" spans="2:16" x14ac:dyDescent="0.55000000000000004">
      <c r="B4" s="401"/>
      <c r="C4" s="406"/>
      <c r="D4" s="358"/>
      <c r="E4" s="358"/>
      <c r="F4" s="358"/>
      <c r="G4" s="358"/>
      <c r="H4" s="358"/>
      <c r="I4" s="358"/>
      <c r="J4" s="358"/>
      <c r="K4" s="358"/>
      <c r="L4" s="358"/>
      <c r="M4" s="359"/>
      <c r="N4" s="401"/>
      <c r="O4" s="402"/>
    </row>
    <row r="5" spans="2:16" x14ac:dyDescent="0.55000000000000004">
      <c r="B5" s="401"/>
      <c r="C5" s="406"/>
      <c r="D5" s="358"/>
      <c r="E5" s="358"/>
      <c r="F5" s="358"/>
      <c r="G5" s="358"/>
      <c r="H5" s="358"/>
      <c r="I5" s="358"/>
      <c r="J5" s="358"/>
      <c r="K5" s="358"/>
      <c r="L5" s="358"/>
      <c r="M5" s="359"/>
      <c r="N5" s="401"/>
      <c r="O5" s="402"/>
    </row>
    <row r="6" spans="2:16" x14ac:dyDescent="0.55000000000000004">
      <c r="B6" s="401"/>
      <c r="C6" s="406"/>
      <c r="D6" s="358"/>
      <c r="E6" s="358"/>
      <c r="F6" s="358"/>
      <c r="G6" s="358"/>
      <c r="H6" s="358"/>
      <c r="I6" s="358"/>
      <c r="J6" s="358"/>
      <c r="K6" s="358"/>
      <c r="L6" s="358"/>
      <c r="M6" s="359"/>
      <c r="N6" s="401"/>
      <c r="O6" s="402"/>
    </row>
    <row r="7" spans="2:16" x14ac:dyDescent="0.55000000000000004">
      <c r="B7" s="401"/>
      <c r="C7" s="406"/>
      <c r="D7" s="358"/>
      <c r="E7" s="358"/>
      <c r="F7" s="358"/>
      <c r="G7" s="358"/>
      <c r="H7" s="358"/>
      <c r="I7" s="358"/>
      <c r="J7" s="358"/>
      <c r="K7" s="358"/>
      <c r="L7" s="358"/>
      <c r="M7" s="359"/>
      <c r="N7" s="401"/>
      <c r="O7" s="402"/>
    </row>
    <row r="8" spans="2:16" x14ac:dyDescent="0.55000000000000004">
      <c r="B8" s="401"/>
      <c r="C8" s="406"/>
      <c r="D8" s="358"/>
      <c r="E8" s="358"/>
      <c r="F8" s="358"/>
      <c r="G8" s="358"/>
      <c r="H8" s="358"/>
      <c r="I8" s="358"/>
      <c r="J8" s="358"/>
      <c r="K8" s="358"/>
      <c r="L8" s="358"/>
      <c r="M8" s="359"/>
      <c r="N8" s="401"/>
      <c r="O8" s="402"/>
    </row>
    <row r="9" spans="2:16" x14ac:dyDescent="0.55000000000000004">
      <c r="B9" s="403"/>
      <c r="C9" s="407"/>
      <c r="D9" s="358"/>
      <c r="E9" s="358"/>
      <c r="F9" s="358"/>
      <c r="G9" s="358"/>
      <c r="H9" s="358"/>
      <c r="I9" s="358"/>
      <c r="J9" s="358"/>
      <c r="K9" s="358"/>
      <c r="L9" s="358"/>
      <c r="M9" s="359"/>
      <c r="N9" s="403"/>
      <c r="O9" s="404"/>
    </row>
    <row r="10" spans="2:16" ht="18.3" x14ac:dyDescent="0.55000000000000004">
      <c r="B10" s="335" t="s">
        <v>1</v>
      </c>
      <c r="C10" s="336"/>
      <c r="D10" s="360" t="s">
        <v>2</v>
      </c>
      <c r="E10" s="360"/>
      <c r="F10" s="360"/>
      <c r="G10" s="360"/>
      <c r="H10" s="360"/>
      <c r="I10" s="360"/>
      <c r="J10" s="360"/>
      <c r="K10" s="360"/>
      <c r="L10" s="360"/>
      <c r="M10" s="360"/>
      <c r="N10" s="360"/>
      <c r="O10" s="361"/>
    </row>
    <row r="11" spans="2:16" ht="18.3" x14ac:dyDescent="0.55000000000000004">
      <c r="B11" s="335" t="s">
        <v>3</v>
      </c>
      <c r="C11" s="336"/>
      <c r="D11" s="362" t="s">
        <v>4</v>
      </c>
      <c r="E11" s="362"/>
      <c r="F11" s="362"/>
      <c r="G11" s="362"/>
      <c r="H11" s="362"/>
      <c r="I11" s="362"/>
      <c r="J11" s="362"/>
      <c r="K11" s="362"/>
      <c r="L11" s="362"/>
      <c r="M11" s="362"/>
      <c r="N11" s="362"/>
      <c r="O11" s="363"/>
    </row>
    <row r="12" spans="2:16" ht="18.3" x14ac:dyDescent="0.55000000000000004">
      <c r="B12" s="335" t="s">
        <v>5</v>
      </c>
      <c r="C12" s="336"/>
      <c r="D12" s="337" t="s">
        <v>6</v>
      </c>
      <c r="E12" s="337"/>
      <c r="F12" s="337"/>
      <c r="G12" s="337"/>
      <c r="H12" s="337"/>
      <c r="I12" s="337"/>
      <c r="J12" s="337"/>
      <c r="K12" s="337"/>
      <c r="L12" s="337"/>
      <c r="M12" s="337"/>
      <c r="N12" s="337"/>
      <c r="O12" s="338"/>
    </row>
    <row r="13" spans="2:16" ht="18.600000000000001" thickBot="1" x14ac:dyDescent="0.6">
      <c r="B13" s="343" t="s">
        <v>7</v>
      </c>
      <c r="C13" s="344"/>
      <c r="D13" s="345" t="s">
        <v>8</v>
      </c>
      <c r="E13" s="345"/>
      <c r="F13" s="345"/>
      <c r="G13" s="345"/>
      <c r="H13" s="345"/>
      <c r="I13" s="345"/>
      <c r="J13" s="345"/>
      <c r="K13" s="345"/>
      <c r="L13" s="345"/>
      <c r="M13" s="345"/>
      <c r="N13" s="345"/>
      <c r="O13" s="346"/>
    </row>
    <row r="14" spans="2:16" ht="14.7" thickBot="1" x14ac:dyDescent="0.6"/>
    <row r="15" spans="2:16" ht="20.7" thickBot="1" x14ac:dyDescent="0.8">
      <c r="B15" s="347" t="s">
        <v>9</v>
      </c>
      <c r="C15" s="348"/>
      <c r="D15" s="348"/>
      <c r="E15" s="348"/>
      <c r="F15" s="348"/>
      <c r="G15" s="348"/>
      <c r="H15" s="348"/>
      <c r="I15" s="348"/>
      <c r="J15" s="348"/>
      <c r="K15" s="348"/>
      <c r="L15" s="348"/>
      <c r="M15" s="348"/>
      <c r="N15" s="348"/>
      <c r="O15" s="349"/>
    </row>
    <row r="16" spans="2:16" ht="14.7" thickBot="1" x14ac:dyDescent="0.6"/>
    <row r="17" spans="2:8" ht="15.6" x14ac:dyDescent="0.55000000000000004">
      <c r="B17" s="350" t="s">
        <v>10</v>
      </c>
      <c r="C17" s="352" t="s">
        <v>11</v>
      </c>
      <c r="D17" s="352"/>
      <c r="E17" s="352"/>
      <c r="F17" s="352"/>
      <c r="G17" s="353"/>
    </row>
    <row r="18" spans="2:8" ht="38.700000000000003" x14ac:dyDescent="0.55000000000000004">
      <c r="B18" s="351"/>
      <c r="C18" s="354" t="s">
        <v>12</v>
      </c>
      <c r="D18" s="354"/>
      <c r="E18" s="354"/>
      <c r="F18" s="4" t="s">
        <v>13</v>
      </c>
      <c r="G18" s="5" t="s">
        <v>14</v>
      </c>
      <c r="H18" s="4" t="s">
        <v>15</v>
      </c>
    </row>
    <row r="19" spans="2:8" x14ac:dyDescent="0.55000000000000004">
      <c r="B19" s="6" t="s">
        <v>16</v>
      </c>
      <c r="C19" s="355" t="str">
        <f>ADMINISTRATIVAS!D13</f>
        <v>POLITICAS DE SEGURIDAD DE LA INFORMACIÓN</v>
      </c>
      <c r="D19" s="355"/>
      <c r="E19" s="355"/>
      <c r="F19" s="7">
        <f>VLOOKUP(B19,ADMINISTRATIVAS!$F$12:$M$76,7,FALSE)</f>
        <v>0</v>
      </c>
      <c r="G19" s="8">
        <v>100</v>
      </c>
      <c r="H19" s="9" t="str">
        <f>IF(F19&lt;=1,"INEXISTENTE",IF(F19&lt;=20,"INICIAL",IF(F19&lt;=40,"REPETIBLE",IF(F19&lt;=60,"EFECTIVO",IF(F19&lt;=80,"GESTIONADO","OPTIMIZADO")))))</f>
        <v>INEXISTENTE</v>
      </c>
    </row>
    <row r="20" spans="2:8" x14ac:dyDescent="0.55000000000000004">
      <c r="B20" s="6" t="s">
        <v>17</v>
      </c>
      <c r="C20" s="355" t="str">
        <f>ADMINISTRATIVAS!D17</f>
        <v>ORGANIZACIÓN DE LA SEGURIDAD DE LA INFORMACIÓN</v>
      </c>
      <c r="D20" s="355"/>
      <c r="E20" s="355"/>
      <c r="F20" s="7">
        <f>VLOOKUP(B20,ADMINISTRATIVAS!$F$12:$M$76,7,FALSE)</f>
        <v>0</v>
      </c>
      <c r="G20" s="8">
        <v>100</v>
      </c>
      <c r="H20" s="9" t="str">
        <f t="shared" ref="H20:H33" si="0">IF(F20&lt;=1,"INEXISTENTE",IF(F20&lt;=20,"INICIAL",IF(F20&lt;=40,"REPETIBLE",IF(F20&lt;=60,"EFECTIVO",IF(F20&lt;=80,"GESTIONADO","OPTIMIZADO")))))</f>
        <v>INEXISTENTE</v>
      </c>
    </row>
    <row r="21" spans="2:8" x14ac:dyDescent="0.55000000000000004">
      <c r="B21" s="6" t="s">
        <v>18</v>
      </c>
      <c r="C21" s="355" t="str">
        <f>ADMINISTRATIVAS!D28</f>
        <v>SEGURIDAD DE LOS RECURSOS HUMANOS</v>
      </c>
      <c r="D21" s="355"/>
      <c r="E21" s="355"/>
      <c r="F21" s="7">
        <f>VLOOKUP(B21,ADMINISTRATIVAS!$F$12:$M$76,7,FALSE)</f>
        <v>0</v>
      </c>
      <c r="G21" s="8">
        <v>100</v>
      </c>
      <c r="H21" s="9" t="str">
        <f t="shared" si="0"/>
        <v>INEXISTENTE</v>
      </c>
    </row>
    <row r="22" spans="2:8" x14ac:dyDescent="0.55000000000000004">
      <c r="B22" s="6" t="s">
        <v>19</v>
      </c>
      <c r="C22" s="355" t="str">
        <f>ADMINISTRATIVAS!D39</f>
        <v>GESTIÓN DE ACTIVOS</v>
      </c>
      <c r="D22" s="355"/>
      <c r="E22" s="355"/>
      <c r="F22" s="7">
        <f>VLOOKUP(B22,ADMINISTRATIVAS!$F$12:$M$76,7,FALSE)</f>
        <v>0</v>
      </c>
      <c r="G22" s="8">
        <v>100</v>
      </c>
      <c r="H22" s="9" t="str">
        <f t="shared" si="0"/>
        <v>INEXISTENTE</v>
      </c>
    </row>
    <row r="23" spans="2:8" x14ac:dyDescent="0.55000000000000004">
      <c r="B23" s="6" t="s">
        <v>20</v>
      </c>
      <c r="C23" s="355" t="s">
        <v>21</v>
      </c>
      <c r="D23" s="355"/>
      <c r="E23" s="355"/>
      <c r="F23" s="7">
        <f>VLOOKUP(B23,TECNICAS!$E$12:$K$117,7,FALSE)</f>
        <v>0</v>
      </c>
      <c r="G23" s="8">
        <v>100</v>
      </c>
      <c r="H23" s="9" t="str">
        <f t="shared" si="0"/>
        <v>INEXISTENTE</v>
      </c>
    </row>
    <row r="24" spans="2:8" x14ac:dyDescent="0.55000000000000004">
      <c r="B24" s="6" t="s">
        <v>22</v>
      </c>
      <c r="C24" s="355" t="s">
        <v>23</v>
      </c>
      <c r="D24" s="355"/>
      <c r="E24" s="355"/>
      <c r="F24" s="7">
        <f>VLOOKUP(B24,TECNICAS!$E$12:$K$117,7,FALSE)</f>
        <v>0</v>
      </c>
      <c r="G24" s="8">
        <v>100</v>
      </c>
      <c r="H24" s="9" t="str">
        <f t="shared" si="0"/>
        <v>INEXISTENTE</v>
      </c>
    </row>
    <row r="25" spans="2:8" x14ac:dyDescent="0.55000000000000004">
      <c r="B25" s="6" t="s">
        <v>24</v>
      </c>
      <c r="C25" s="355" t="s">
        <v>25</v>
      </c>
      <c r="D25" s="355"/>
      <c r="E25" s="355"/>
      <c r="F25" s="7">
        <f>VLOOKUP(B25,TECNICAS!$E$12:$K$117,7,FALSE)</f>
        <v>0</v>
      </c>
      <c r="G25" s="8">
        <v>100</v>
      </c>
      <c r="H25" s="9" t="str">
        <f t="shared" si="0"/>
        <v>INEXISTENTE</v>
      </c>
    </row>
    <row r="26" spans="2:8" x14ac:dyDescent="0.55000000000000004">
      <c r="B26" s="6" t="s">
        <v>26</v>
      </c>
      <c r="C26" s="355" t="s">
        <v>27</v>
      </c>
      <c r="D26" s="355"/>
      <c r="E26" s="355"/>
      <c r="F26" s="7">
        <f>VLOOKUP(B26,TECNICAS!$E$12:$K$117,7,FALSE)</f>
        <v>0</v>
      </c>
      <c r="G26" s="8">
        <v>100</v>
      </c>
      <c r="H26" s="9" t="str">
        <f t="shared" si="0"/>
        <v>INEXISTENTE</v>
      </c>
    </row>
    <row r="27" spans="2:8" x14ac:dyDescent="0.55000000000000004">
      <c r="B27" s="6" t="s">
        <v>28</v>
      </c>
      <c r="C27" s="355" t="s">
        <v>29</v>
      </c>
      <c r="D27" s="355"/>
      <c r="E27" s="355"/>
      <c r="F27" s="7">
        <f>VLOOKUP(B27,TECNICAS!$E$12:$K$117,7,FALSE)</f>
        <v>0</v>
      </c>
      <c r="G27" s="8">
        <v>100</v>
      </c>
      <c r="H27" s="9" t="str">
        <f t="shared" si="0"/>
        <v>INEXISTENTE</v>
      </c>
    </row>
    <row r="28" spans="2:8" x14ac:dyDescent="0.55000000000000004">
      <c r="B28" s="6" t="s">
        <v>30</v>
      </c>
      <c r="C28" s="355" t="s">
        <v>31</v>
      </c>
      <c r="D28" s="355"/>
      <c r="E28" s="355"/>
      <c r="F28" s="7">
        <f>VLOOKUP(B28,TECNICAS!$E$12:$K$117,7,FALSE)</f>
        <v>0</v>
      </c>
      <c r="G28" s="8">
        <v>100</v>
      </c>
      <c r="H28" s="9" t="str">
        <f t="shared" si="0"/>
        <v>INEXISTENTE</v>
      </c>
    </row>
    <row r="29" spans="2:8" x14ac:dyDescent="0.55000000000000004">
      <c r="B29" s="6" t="s">
        <v>32</v>
      </c>
      <c r="C29" s="364" t="s">
        <v>33</v>
      </c>
      <c r="D29" s="365"/>
      <c r="E29" s="366"/>
      <c r="F29" s="7">
        <f>VLOOKUP(B29,ADMINISTRATIVAS!$F$12:$M$76,7,FALSE)</f>
        <v>0</v>
      </c>
      <c r="G29" s="8">
        <v>100</v>
      </c>
      <c r="H29" s="9" t="str">
        <f t="shared" si="0"/>
        <v>INEXISTENTE</v>
      </c>
    </row>
    <row r="30" spans="2:8" x14ac:dyDescent="0.55000000000000004">
      <c r="B30" s="6" t="s">
        <v>34</v>
      </c>
      <c r="C30" s="355" t="s">
        <v>35</v>
      </c>
      <c r="D30" s="355"/>
      <c r="E30" s="355"/>
      <c r="F30" s="7">
        <f>VLOOKUP(B30,TECNICAS!$E$12:$K$117,7,FALSE)</f>
        <v>0</v>
      </c>
      <c r="G30" s="8">
        <v>100</v>
      </c>
      <c r="H30" s="9" t="str">
        <f t="shared" si="0"/>
        <v>INEXISTENTE</v>
      </c>
    </row>
    <row r="31" spans="2:8" ht="27.75" customHeight="1" x14ac:dyDescent="0.55000000000000004">
      <c r="B31" s="6" t="s">
        <v>36</v>
      </c>
      <c r="C31" s="370" t="str">
        <f>ADMINISTRATIVAS!D54</f>
        <v>ASPECTOS DE SEGURIDAD DE LA INFORMACIÓN DE LA GESTIÓN DE LA CONTINUIDAD DEL NEGOCIO</v>
      </c>
      <c r="D31" s="370"/>
      <c r="E31" s="370"/>
      <c r="F31" s="10">
        <f>VLOOKUP(B31,ADMINISTRATIVAS!$F$12:$M$76,7,FALSE)</f>
        <v>0</v>
      </c>
      <c r="G31" s="8">
        <v>100</v>
      </c>
      <c r="H31" s="9" t="str">
        <f t="shared" si="0"/>
        <v>INEXISTENTE</v>
      </c>
    </row>
    <row r="32" spans="2:8" ht="14.7" thickBot="1" x14ac:dyDescent="0.6">
      <c r="B32" s="309" t="s">
        <v>37</v>
      </c>
      <c r="C32" s="371" t="str">
        <f>ADMINISTRATIVAS!D62</f>
        <v>CUMPLIMIENTO</v>
      </c>
      <c r="D32" s="371"/>
      <c r="E32" s="371"/>
      <c r="F32" s="310">
        <f>VLOOKUP(B32,ADMINISTRATIVAS!$F$12:$M$76,7,FALSE)</f>
        <v>0</v>
      </c>
      <c r="G32" s="8">
        <v>100</v>
      </c>
      <c r="H32" s="9" t="str">
        <f t="shared" si="0"/>
        <v>INEXISTENTE</v>
      </c>
    </row>
    <row r="33" spans="2:15" ht="14.7" thickBot="1" x14ac:dyDescent="0.6">
      <c r="B33" s="372" t="s">
        <v>38</v>
      </c>
      <c r="C33" s="373"/>
      <c r="D33" s="373"/>
      <c r="E33" s="373"/>
      <c r="F33" s="311">
        <f>AVERAGE(F19:F32)</f>
        <v>0</v>
      </c>
      <c r="G33" s="312">
        <f>AVERAGE(G19:G32)</f>
        <v>100</v>
      </c>
      <c r="H33" s="9" t="str">
        <f t="shared" si="0"/>
        <v>INEXISTENTE</v>
      </c>
    </row>
    <row r="34" spans="2:15" ht="14.7" thickBot="1" x14ac:dyDescent="0.6"/>
    <row r="35" spans="2:15" ht="20.7" thickBot="1" x14ac:dyDescent="0.6">
      <c r="B35" s="367" t="s">
        <v>39</v>
      </c>
      <c r="C35" s="368"/>
      <c r="D35" s="368"/>
      <c r="E35" s="368"/>
      <c r="F35" s="368"/>
      <c r="G35" s="368"/>
      <c r="H35" s="368"/>
      <c r="I35" s="368"/>
      <c r="J35" s="368"/>
      <c r="K35" s="368"/>
      <c r="L35" s="368"/>
      <c r="M35" s="368"/>
      <c r="N35" s="368"/>
      <c r="O35" s="369"/>
    </row>
    <row r="36" spans="2:15" ht="14.7" thickBot="1" x14ac:dyDescent="0.6">
      <c r="H36" s="11"/>
    </row>
    <row r="37" spans="2:15" ht="20.399999999999999" x14ac:dyDescent="0.55000000000000004">
      <c r="B37" s="374" t="s">
        <v>40</v>
      </c>
      <c r="C37" s="376" t="s">
        <v>41</v>
      </c>
      <c r="D37" s="377"/>
      <c r="E37" s="377"/>
      <c r="F37" s="377"/>
      <c r="G37" s="378"/>
      <c r="H37" s="12"/>
    </row>
    <row r="38" spans="2:15" ht="61.2" x14ac:dyDescent="0.55000000000000004">
      <c r="B38" s="375"/>
      <c r="C38" s="379" t="s">
        <v>42</v>
      </c>
      <c r="D38" s="380"/>
      <c r="E38" s="13" t="s">
        <v>43</v>
      </c>
      <c r="F38" s="339" t="s">
        <v>44</v>
      </c>
      <c r="G38" s="340"/>
      <c r="H38" s="14"/>
    </row>
    <row r="39" spans="2:15" ht="18.3" x14ac:dyDescent="0.7">
      <c r="B39" s="15">
        <v>2015</v>
      </c>
      <c r="C39" s="385" t="s">
        <v>45</v>
      </c>
      <c r="D39" s="386"/>
      <c r="E39" s="322">
        <f>IF(PHVA!L26&gt;=40,40,PHVA!L26)/100</f>
        <v>0</v>
      </c>
      <c r="F39" s="341">
        <v>0.4</v>
      </c>
      <c r="G39" s="342"/>
    </row>
    <row r="40" spans="2:15" ht="18.3" x14ac:dyDescent="0.7">
      <c r="B40" s="16">
        <v>2016</v>
      </c>
      <c r="C40" s="385" t="s">
        <v>46</v>
      </c>
      <c r="D40" s="386"/>
      <c r="E40" s="322">
        <f>IF(PHVA!L31&gt;=40,40,PHVA!L31)/100</f>
        <v>0</v>
      </c>
      <c r="F40" s="341">
        <v>0.2</v>
      </c>
      <c r="G40" s="342"/>
    </row>
    <row r="41" spans="2:15" ht="18.3" x14ac:dyDescent="0.7">
      <c r="B41" s="16">
        <v>2017</v>
      </c>
      <c r="C41" s="385" t="s">
        <v>47</v>
      </c>
      <c r="D41" s="386"/>
      <c r="E41" s="322">
        <f>IF(PHVA!L35&gt;=40,40,PHVA!L35)/100</f>
        <v>0</v>
      </c>
      <c r="F41" s="341">
        <v>0.2</v>
      </c>
      <c r="G41" s="342"/>
      <c r="H41" s="11"/>
    </row>
    <row r="42" spans="2:15" ht="18.3" x14ac:dyDescent="0.7">
      <c r="B42" s="16">
        <v>2018</v>
      </c>
      <c r="C42" s="385" t="s">
        <v>48</v>
      </c>
      <c r="D42" s="386"/>
      <c r="E42" s="322">
        <f>IF(PHVA!L38&gt;=40,40,PHVA!L38)/100</f>
        <v>0</v>
      </c>
      <c r="F42" s="341">
        <v>0.2</v>
      </c>
      <c r="G42" s="342"/>
      <c r="H42" s="11"/>
    </row>
    <row r="43" spans="2:15" ht="20.7" thickBot="1" x14ac:dyDescent="0.6">
      <c r="B43" s="381" t="s">
        <v>49</v>
      </c>
      <c r="C43" s="382"/>
      <c r="D43" s="382"/>
      <c r="E43" s="17">
        <f>SUM(E39:E42)</f>
        <v>0</v>
      </c>
      <c r="F43" s="383">
        <f>SUM(F39:G42)</f>
        <v>1</v>
      </c>
      <c r="G43" s="384"/>
    </row>
    <row r="52" spans="2:16" ht="14.7" thickBot="1" x14ac:dyDescent="0.6"/>
    <row r="53" spans="2:16" ht="20.7" thickBot="1" x14ac:dyDescent="0.6">
      <c r="B53" s="367" t="s">
        <v>50</v>
      </c>
      <c r="C53" s="368"/>
      <c r="D53" s="368"/>
      <c r="E53" s="368"/>
      <c r="F53" s="368"/>
      <c r="G53" s="368"/>
      <c r="H53" s="368"/>
      <c r="I53" s="368"/>
      <c r="J53" s="368"/>
      <c r="K53" s="368"/>
      <c r="L53" s="368"/>
      <c r="M53" s="368"/>
      <c r="N53" s="368"/>
      <c r="O53" s="369"/>
    </row>
    <row r="54" spans="2:16" ht="20.399999999999999" x14ac:dyDescent="0.75">
      <c r="C54" s="18"/>
      <c r="D54" s="19"/>
      <c r="E54" s="19"/>
      <c r="F54" s="19"/>
      <c r="G54" s="19"/>
      <c r="H54" s="19"/>
      <c r="I54" s="19"/>
      <c r="J54" s="19"/>
      <c r="K54" s="19"/>
      <c r="L54" s="19"/>
      <c r="M54" s="19"/>
      <c r="N54" s="19"/>
      <c r="O54" s="19"/>
    </row>
    <row r="55" spans="2:16" ht="20.399999999999999" x14ac:dyDescent="0.75">
      <c r="D55" s="20"/>
      <c r="E55" s="396" t="s">
        <v>51</v>
      </c>
      <c r="F55" s="397" t="s">
        <v>52</v>
      </c>
      <c r="G55" s="397" t="s">
        <v>53</v>
      </c>
      <c r="K55" s="19"/>
      <c r="L55" s="19"/>
      <c r="O55" s="387" t="s">
        <v>54</v>
      </c>
      <c r="P55" s="387"/>
    </row>
    <row r="56" spans="2:16" ht="20.399999999999999" x14ac:dyDescent="0.75">
      <c r="D56" s="20"/>
      <c r="E56" s="396"/>
      <c r="F56" s="397"/>
      <c r="G56" s="397"/>
      <c r="K56" s="19"/>
      <c r="L56" s="19"/>
      <c r="O56" s="388"/>
      <c r="P56" s="388"/>
    </row>
    <row r="57" spans="2:16" ht="20.399999999999999" x14ac:dyDescent="0.75">
      <c r="C57" s="389" t="s">
        <v>55</v>
      </c>
      <c r="D57" s="390" t="s">
        <v>56</v>
      </c>
      <c r="E57" s="391" t="str">
        <f>IF(F57&lt;3,"SUFICIENTE",IF(F57&lt;7,"INTERMEDIO","CRITICO"))</f>
        <v>CRITICO</v>
      </c>
      <c r="F57" s="392">
        <f>COUNTIF(MADUREZ!H12:H21,"MENOR")</f>
        <v>9</v>
      </c>
      <c r="G57" s="393">
        <v>10</v>
      </c>
      <c r="K57" s="19"/>
      <c r="L57" s="19"/>
      <c r="O57" s="21" t="s">
        <v>57</v>
      </c>
      <c r="P57" s="21" t="s">
        <v>58</v>
      </c>
    </row>
    <row r="58" spans="2:16" ht="20.399999999999999" x14ac:dyDescent="0.75">
      <c r="C58" s="389"/>
      <c r="D58" s="390"/>
      <c r="E58" s="391"/>
      <c r="F58" s="392"/>
      <c r="G58" s="393"/>
      <c r="K58" s="19"/>
      <c r="L58" s="19"/>
      <c r="O58" s="21" t="s">
        <v>59</v>
      </c>
      <c r="P58" s="22" t="s">
        <v>60</v>
      </c>
    </row>
    <row r="59" spans="2:16" ht="20.399999999999999" x14ac:dyDescent="0.75">
      <c r="C59" s="389"/>
      <c r="D59" s="394" t="s">
        <v>61</v>
      </c>
      <c r="E59" s="391" t="str">
        <f>IF(F59&lt;7,"SUFICIENTE",IF(F59&lt;15,"INTERMEDIO","CRÍTICO"))</f>
        <v>CRÍTICO</v>
      </c>
      <c r="F59" s="392">
        <f>COUNTIF(MADUREZ!J12:J33,"MENOR")</f>
        <v>20</v>
      </c>
      <c r="G59" s="393">
        <v>21</v>
      </c>
      <c r="K59" s="19"/>
      <c r="L59" s="19"/>
      <c r="O59" s="21" t="s">
        <v>62</v>
      </c>
      <c r="P59" s="21" t="s">
        <v>63</v>
      </c>
    </row>
    <row r="60" spans="2:16" ht="20.399999999999999" x14ac:dyDescent="0.75">
      <c r="C60" s="389"/>
      <c r="D60" s="395"/>
      <c r="E60" s="391"/>
      <c r="F60" s="392"/>
      <c r="G60" s="393"/>
      <c r="K60" s="19"/>
      <c r="L60" s="19"/>
      <c r="M60" s="19"/>
      <c r="N60" s="19"/>
      <c r="O60" s="19"/>
    </row>
    <row r="61" spans="2:16" ht="20.399999999999999" x14ac:dyDescent="0.75">
      <c r="C61" s="389"/>
      <c r="D61" s="412" t="s">
        <v>64</v>
      </c>
      <c r="E61" s="391" t="str">
        <f>IF(F61&lt;14,"SUFICIENTE",IF(F61&lt;30,"INTERMEDIO","CRÍTICO"))</f>
        <v>CRÍTICO</v>
      </c>
      <c r="F61" s="392">
        <f>COUNTIF(MADUREZ!L12:L55,"MENOR")</f>
        <v>42</v>
      </c>
      <c r="G61" s="393">
        <v>42</v>
      </c>
      <c r="K61" s="19"/>
      <c r="L61" s="19"/>
      <c r="M61" s="19"/>
      <c r="N61" s="19"/>
      <c r="O61" s="19"/>
    </row>
    <row r="62" spans="2:16" ht="20.399999999999999" x14ac:dyDescent="0.75">
      <c r="C62" s="389"/>
      <c r="D62" s="413"/>
      <c r="E62" s="391"/>
      <c r="F62" s="392"/>
      <c r="G62" s="393"/>
      <c r="K62" s="19"/>
      <c r="L62" s="19"/>
      <c r="M62" s="19"/>
      <c r="N62" s="19"/>
      <c r="O62" s="19"/>
    </row>
    <row r="63" spans="2:16" ht="20.399999999999999" x14ac:dyDescent="0.75">
      <c r="B63" s="2"/>
      <c r="C63" s="389"/>
      <c r="D63" s="408" t="s">
        <v>65</v>
      </c>
      <c r="E63" s="391" t="str">
        <f>IF(F63&lt;20,"SUFICIENTE",IF(F63&lt;40,"INTERMEDIO","CRÍTICO"))</f>
        <v>CRÍTICO</v>
      </c>
      <c r="F63" s="392">
        <f>COUNTIF(MADUREZ!N12:N73,"MENOR")</f>
        <v>59</v>
      </c>
      <c r="G63" s="393">
        <v>59</v>
      </c>
      <c r="K63" s="19"/>
      <c r="L63" s="19"/>
      <c r="M63" s="19"/>
      <c r="N63" s="19"/>
      <c r="O63" s="19"/>
    </row>
    <row r="64" spans="2:16" ht="20.399999999999999" x14ac:dyDescent="0.75">
      <c r="B64" s="2"/>
      <c r="C64" s="389"/>
      <c r="D64" s="409"/>
      <c r="E64" s="391"/>
      <c r="F64" s="392"/>
      <c r="G64" s="393"/>
      <c r="K64" s="19"/>
      <c r="L64" s="19"/>
      <c r="M64" s="19"/>
      <c r="N64" s="19"/>
      <c r="O64" s="19"/>
    </row>
    <row r="65" spans="1:17" ht="20.399999999999999" x14ac:dyDescent="0.75">
      <c r="B65" s="2"/>
      <c r="C65" s="389"/>
      <c r="D65" s="410" t="s">
        <v>66</v>
      </c>
      <c r="E65" s="391" t="str">
        <f>IF(F65&lt;20,"SUFICIENTE",IF(F65&lt;20,"INTERMEDIO","CRÍTICO"))</f>
        <v>CRÍTICO</v>
      </c>
      <c r="F65" s="392">
        <f>COUNTIF(MADUREZ!P12:P75,"MENOR")</f>
        <v>62</v>
      </c>
      <c r="G65" s="393">
        <v>60</v>
      </c>
      <c r="K65" s="19"/>
      <c r="L65" s="19"/>
      <c r="M65" s="19"/>
      <c r="N65" s="19"/>
      <c r="O65" s="19"/>
    </row>
    <row r="66" spans="1:17" ht="20.399999999999999" x14ac:dyDescent="0.75">
      <c r="B66" s="2"/>
      <c r="C66" s="389"/>
      <c r="D66" s="411"/>
      <c r="E66" s="391"/>
      <c r="F66" s="392"/>
      <c r="G66" s="393"/>
      <c r="K66" s="19"/>
      <c r="L66" s="19"/>
      <c r="M66" s="19"/>
      <c r="N66" s="19"/>
      <c r="O66" s="19"/>
    </row>
    <row r="67" spans="1:17" ht="20.399999999999999" x14ac:dyDescent="0.75">
      <c r="C67" s="18"/>
      <c r="D67" s="19"/>
      <c r="E67" s="19"/>
      <c r="F67" s="19"/>
      <c r="G67" s="19"/>
      <c r="H67" s="19"/>
      <c r="I67" s="19"/>
      <c r="J67" s="19"/>
      <c r="K67" s="19"/>
      <c r="L67" s="19"/>
      <c r="M67" s="19"/>
      <c r="N67" s="19"/>
      <c r="O67" s="19"/>
    </row>
    <row r="68" spans="1:17" ht="14.7" thickBot="1" x14ac:dyDescent="0.6"/>
    <row r="69" spans="1:17" ht="20.7" thickBot="1" x14ac:dyDescent="0.6">
      <c r="B69" s="367" t="s">
        <v>67</v>
      </c>
      <c r="C69" s="368"/>
      <c r="D69" s="368"/>
      <c r="E69" s="368"/>
      <c r="F69" s="368"/>
      <c r="G69" s="368"/>
      <c r="H69" s="368"/>
      <c r="I69" s="368"/>
      <c r="J69" s="368"/>
      <c r="K69" s="368"/>
      <c r="L69" s="368"/>
      <c r="M69" s="368"/>
      <c r="N69" s="368"/>
      <c r="O69" s="369"/>
    </row>
    <row r="71" spans="1:17" ht="14.7" hidden="1" thickBot="1" x14ac:dyDescent="0.6">
      <c r="B71" s="324" t="s">
        <v>68</v>
      </c>
      <c r="D71" s="34" t="s">
        <v>69</v>
      </c>
      <c r="E71" s="35"/>
      <c r="F71" s="35"/>
      <c r="G71" s="35"/>
      <c r="H71" s="35"/>
      <c r="I71" s="35"/>
      <c r="J71" s="35"/>
      <c r="K71" s="35"/>
      <c r="L71" s="35"/>
      <c r="M71" s="35"/>
      <c r="N71" s="35"/>
      <c r="O71" s="35"/>
      <c r="P71" s="35"/>
      <c r="Q71" s="35"/>
    </row>
    <row r="72" spans="1:17" hidden="1" x14ac:dyDescent="0.55000000000000004">
      <c r="B72" s="325" t="s">
        <v>70</v>
      </c>
      <c r="D72" s="23">
        <v>60</v>
      </c>
    </row>
    <row r="73" spans="1:17" hidden="1" x14ac:dyDescent="0.55000000000000004">
      <c r="B73" s="323" t="s">
        <v>71</v>
      </c>
      <c r="D73" s="23">
        <v>60</v>
      </c>
    </row>
    <row r="74" spans="1:17" hidden="1" x14ac:dyDescent="0.55000000000000004">
      <c r="B74" s="323" t="s">
        <v>72</v>
      </c>
      <c r="D74" s="23">
        <v>60</v>
      </c>
    </row>
    <row r="75" spans="1:17" hidden="1" x14ac:dyDescent="0.55000000000000004">
      <c r="B75" s="323" t="s">
        <v>73</v>
      </c>
      <c r="D75" s="23">
        <v>60</v>
      </c>
    </row>
    <row r="76" spans="1:17" ht="14.7" hidden="1" thickBot="1" x14ac:dyDescent="0.6">
      <c r="B76" s="326" t="s">
        <v>74</v>
      </c>
      <c r="D76" s="23">
        <v>60</v>
      </c>
    </row>
    <row r="77" spans="1:17" ht="14.7" hidden="1" thickBot="1" x14ac:dyDescent="0.6">
      <c r="B77" s="327" t="s">
        <v>75</v>
      </c>
      <c r="D77" s="24"/>
    </row>
    <row r="78" spans="1:17" x14ac:dyDescent="0.55000000000000004">
      <c r="A78" s="25"/>
      <c r="B78" s="26"/>
      <c r="C78" s="27"/>
      <c r="D78" s="28"/>
      <c r="E78" s="25"/>
      <c r="F78" s="25"/>
      <c r="G78" s="25"/>
      <c r="H78" s="25"/>
      <c r="I78" s="25"/>
      <c r="J78" s="25"/>
      <c r="K78" s="25"/>
      <c r="L78" s="25"/>
      <c r="M78" s="25"/>
      <c r="N78" s="25"/>
      <c r="O78" s="25"/>
      <c r="P78" s="25"/>
      <c r="Q78" s="25"/>
    </row>
    <row r="79" spans="1:17" x14ac:dyDescent="0.55000000000000004">
      <c r="A79" s="25"/>
      <c r="B79" s="26"/>
      <c r="C79" s="27"/>
      <c r="D79" s="28"/>
      <c r="E79" s="25"/>
      <c r="F79" s="25"/>
      <c r="G79" s="25"/>
      <c r="H79" s="25"/>
      <c r="I79" s="25"/>
      <c r="J79" s="25"/>
      <c r="K79" s="25"/>
      <c r="L79" s="25"/>
      <c r="M79" s="25"/>
      <c r="N79" s="25"/>
      <c r="O79" s="25"/>
      <c r="P79" s="25"/>
      <c r="Q79" s="25"/>
    </row>
    <row r="80" spans="1:17" x14ac:dyDescent="0.55000000000000004">
      <c r="A80" s="25"/>
      <c r="B80" s="26"/>
      <c r="C80" s="27"/>
      <c r="D80" s="28"/>
      <c r="E80" s="25"/>
      <c r="F80" s="25"/>
      <c r="G80" s="25"/>
      <c r="H80" s="25"/>
      <c r="I80" s="25"/>
      <c r="J80" s="25"/>
      <c r="K80" s="25"/>
      <c r="L80" s="25"/>
      <c r="M80" s="25"/>
      <c r="N80" s="25"/>
      <c r="O80" s="25"/>
      <c r="P80" s="25"/>
      <c r="Q80" s="25"/>
    </row>
    <row r="81" spans="1:17" x14ac:dyDescent="0.55000000000000004">
      <c r="A81" s="25"/>
      <c r="B81" s="26"/>
      <c r="C81" s="27"/>
      <c r="D81" s="28"/>
      <c r="E81" s="25"/>
      <c r="F81" s="25"/>
      <c r="G81" s="25"/>
      <c r="H81" s="25"/>
      <c r="I81" s="25"/>
      <c r="J81" s="25"/>
      <c r="K81" s="25"/>
      <c r="L81" s="25"/>
      <c r="M81" s="25"/>
      <c r="N81" s="25"/>
      <c r="O81" s="25"/>
      <c r="P81" s="25"/>
      <c r="Q81" s="25"/>
    </row>
    <row r="82" spans="1:17" x14ac:dyDescent="0.55000000000000004">
      <c r="A82" s="25"/>
      <c r="B82" s="26"/>
      <c r="C82" s="27"/>
      <c r="D82" s="28"/>
      <c r="E82" s="25"/>
      <c r="F82" s="25"/>
      <c r="G82" s="25"/>
      <c r="H82" s="25"/>
      <c r="I82" s="25"/>
      <c r="J82" s="25"/>
      <c r="K82" s="25"/>
      <c r="L82" s="25"/>
      <c r="M82" s="25"/>
      <c r="N82" s="25"/>
      <c r="O82" s="25"/>
      <c r="P82" s="25"/>
      <c r="Q82" s="25"/>
    </row>
    <row r="83" spans="1:17" x14ac:dyDescent="0.55000000000000004">
      <c r="A83" s="25"/>
      <c r="B83" s="26"/>
      <c r="C83" s="27"/>
      <c r="D83" s="28"/>
      <c r="E83" s="25"/>
      <c r="F83" s="25"/>
      <c r="G83" s="25"/>
      <c r="H83" s="25"/>
      <c r="I83" s="25"/>
      <c r="J83" s="25"/>
      <c r="K83" s="25"/>
      <c r="L83" s="25"/>
      <c r="M83" s="25"/>
      <c r="N83" s="25"/>
      <c r="O83" s="25"/>
      <c r="P83" s="25"/>
      <c r="Q83" s="25"/>
    </row>
    <row r="84" spans="1:17" x14ac:dyDescent="0.55000000000000004">
      <c r="A84" s="25"/>
      <c r="B84" s="26"/>
      <c r="C84" s="27"/>
      <c r="D84" s="28"/>
      <c r="E84" s="25"/>
      <c r="F84" s="25"/>
      <c r="G84" s="25"/>
      <c r="H84" s="25"/>
      <c r="I84" s="25"/>
      <c r="J84" s="25"/>
      <c r="K84" s="25"/>
      <c r="L84" s="25"/>
      <c r="M84" s="25"/>
      <c r="N84" s="25"/>
      <c r="O84" s="25"/>
      <c r="P84" s="25"/>
      <c r="Q84" s="25"/>
    </row>
    <row r="85" spans="1:17" x14ac:dyDescent="0.55000000000000004">
      <c r="A85" s="25"/>
      <c r="B85" s="26"/>
      <c r="C85" s="27"/>
      <c r="D85" s="28"/>
      <c r="E85" s="25"/>
      <c r="F85" s="25"/>
      <c r="G85" s="25"/>
      <c r="H85" s="25"/>
      <c r="I85" s="25"/>
      <c r="J85" s="25"/>
      <c r="K85" s="25"/>
      <c r="L85" s="25"/>
      <c r="M85" s="25"/>
      <c r="N85" s="25"/>
      <c r="O85" s="25"/>
      <c r="P85" s="25"/>
      <c r="Q85" s="25"/>
    </row>
    <row r="86" spans="1:17" x14ac:dyDescent="0.55000000000000004">
      <c r="A86" s="25"/>
      <c r="B86" s="26"/>
      <c r="C86" s="27"/>
      <c r="D86" s="28"/>
      <c r="E86" s="25"/>
      <c r="F86" s="25"/>
      <c r="G86" s="25"/>
      <c r="H86" s="25"/>
      <c r="I86" s="25"/>
      <c r="J86" s="25"/>
      <c r="K86" s="25"/>
      <c r="L86" s="25"/>
      <c r="M86" s="25"/>
      <c r="N86" s="25"/>
      <c r="O86" s="25"/>
      <c r="P86" s="25"/>
      <c r="Q86" s="25"/>
    </row>
    <row r="87" spans="1:17" x14ac:dyDescent="0.55000000000000004">
      <c r="A87" s="25"/>
      <c r="B87" s="26"/>
      <c r="C87" s="27"/>
      <c r="D87" s="28"/>
      <c r="E87" s="25"/>
      <c r="F87" s="25"/>
      <c r="G87" s="25"/>
      <c r="H87" s="25"/>
      <c r="I87" s="25"/>
      <c r="J87" s="25"/>
      <c r="K87" s="25"/>
      <c r="L87" s="25"/>
      <c r="M87" s="25"/>
      <c r="N87" s="25"/>
      <c r="O87" s="25"/>
      <c r="P87" s="25"/>
      <c r="Q87" s="25"/>
    </row>
    <row r="88" spans="1:17" x14ac:dyDescent="0.55000000000000004">
      <c r="A88" s="25"/>
      <c r="B88" s="26"/>
      <c r="C88" s="27"/>
      <c r="D88" s="28"/>
      <c r="E88" s="25"/>
      <c r="F88" s="25"/>
      <c r="G88" s="25"/>
      <c r="H88" s="25"/>
      <c r="I88" s="25"/>
      <c r="J88" s="25"/>
      <c r="K88" s="25"/>
      <c r="L88" s="25"/>
      <c r="M88" s="25"/>
      <c r="N88" s="25"/>
      <c r="O88" s="25"/>
      <c r="P88" s="25"/>
      <c r="Q88" s="25"/>
    </row>
    <row r="89" spans="1:17" x14ac:dyDescent="0.55000000000000004">
      <c r="A89" s="25"/>
      <c r="B89" s="26"/>
      <c r="C89" s="27"/>
      <c r="D89" s="28"/>
      <c r="E89" s="25"/>
      <c r="F89" s="25"/>
      <c r="G89" s="25"/>
      <c r="H89" s="25"/>
      <c r="I89" s="25"/>
      <c r="J89" s="25"/>
      <c r="K89" s="25"/>
      <c r="L89" s="25"/>
      <c r="M89" s="25"/>
      <c r="N89" s="25"/>
      <c r="O89" s="25"/>
      <c r="P89" s="25"/>
      <c r="Q89" s="25"/>
    </row>
    <row r="90" spans="1:17" x14ac:dyDescent="0.55000000000000004">
      <c r="A90" s="29"/>
      <c r="B90" s="29"/>
      <c r="C90" s="29"/>
      <c r="D90" s="29"/>
      <c r="E90" s="29"/>
      <c r="F90" s="29"/>
      <c r="G90" s="29"/>
      <c r="H90" s="29"/>
      <c r="I90" s="29"/>
      <c r="J90" s="29"/>
      <c r="K90" s="29"/>
      <c r="L90" s="29"/>
      <c r="M90" s="29"/>
      <c r="N90" s="29"/>
      <c r="O90" s="29"/>
      <c r="P90" s="29"/>
      <c r="Q90" s="29"/>
    </row>
    <row r="93" spans="1:17" x14ac:dyDescent="0.55000000000000004">
      <c r="B93" s="398" t="s">
        <v>76</v>
      </c>
      <c r="C93" s="398"/>
      <c r="D93" s="398"/>
      <c r="K93" s="30"/>
      <c r="L93" s="31"/>
      <c r="M93" s="31"/>
    </row>
    <row r="94" spans="1:17" x14ac:dyDescent="0.55000000000000004">
      <c r="B94" s="36" t="s">
        <v>77</v>
      </c>
      <c r="C94" t="s">
        <v>78</v>
      </c>
      <c r="D94" s="321" t="s">
        <v>79</v>
      </c>
      <c r="E94" s="35"/>
      <c r="F94" s="35"/>
      <c r="G94" s="35"/>
      <c r="H94" s="35"/>
      <c r="I94" s="35"/>
      <c r="J94" s="35"/>
      <c r="K94" s="37"/>
      <c r="L94" s="38"/>
      <c r="M94" s="38"/>
      <c r="N94" s="35"/>
      <c r="O94" s="35"/>
      <c r="P94" s="35"/>
      <c r="Q94" s="35"/>
    </row>
    <row r="95" spans="1:17" x14ac:dyDescent="0.55000000000000004">
      <c r="B95" s="330" t="s">
        <v>71</v>
      </c>
      <c r="C95" s="33">
        <v>0</v>
      </c>
      <c r="D95" s="33">
        <v>100</v>
      </c>
      <c r="K95" s="30"/>
      <c r="L95" s="31"/>
      <c r="M95" s="31"/>
    </row>
    <row r="96" spans="1:17" x14ac:dyDescent="0.55000000000000004">
      <c r="B96" s="330" t="s">
        <v>70</v>
      </c>
      <c r="C96" s="33">
        <v>0</v>
      </c>
      <c r="D96" s="33">
        <v>100</v>
      </c>
      <c r="K96" s="30"/>
      <c r="L96" s="31"/>
      <c r="M96" s="31"/>
    </row>
    <row r="97" spans="2:13" x14ac:dyDescent="0.55000000000000004">
      <c r="B97" s="330" t="s">
        <v>74</v>
      </c>
      <c r="C97" s="33">
        <v>0</v>
      </c>
      <c r="D97" s="33">
        <v>100</v>
      </c>
      <c r="K97" s="30"/>
      <c r="L97" s="31"/>
      <c r="M97" s="31"/>
    </row>
    <row r="98" spans="2:13" x14ac:dyDescent="0.55000000000000004">
      <c r="B98" s="330" t="s">
        <v>73</v>
      </c>
      <c r="C98" s="33">
        <v>0</v>
      </c>
      <c r="D98" s="33">
        <v>100</v>
      </c>
      <c r="K98" s="30"/>
      <c r="L98" s="31"/>
      <c r="M98" s="31"/>
    </row>
    <row r="99" spans="2:13" x14ac:dyDescent="0.55000000000000004">
      <c r="B99" s="330" t="s">
        <v>80</v>
      </c>
      <c r="C99" s="33">
        <v>0</v>
      </c>
      <c r="D99" s="33">
        <v>100</v>
      </c>
    </row>
  </sheetData>
  <mergeCells count="73">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C23:E23"/>
    <mergeCell ref="C24:E24"/>
    <mergeCell ref="C25:E25"/>
    <mergeCell ref="C26:E26"/>
    <mergeCell ref="C27:E27"/>
    <mergeCell ref="D2:M9"/>
    <mergeCell ref="B10:C10"/>
    <mergeCell ref="D10:O10"/>
    <mergeCell ref="B11:C11"/>
    <mergeCell ref="D11:O11"/>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3" sqref="B3"/>
    </sheetView>
  </sheetViews>
  <sheetFormatPr baseColWidth="10" defaultRowHeight="14.4" x14ac:dyDescent="0.55000000000000004"/>
  <cols>
    <col min="2" max="2" width="24" style="60" customWidth="1"/>
    <col min="3" max="3" width="19.15625" style="60" customWidth="1"/>
    <col min="4" max="4" width="30.68359375" style="60" customWidth="1"/>
  </cols>
  <sheetData>
    <row r="1" spans="1:5" ht="14.7" thickBot="1" x14ac:dyDescent="0.6">
      <c r="A1" s="39"/>
      <c r="B1" s="307"/>
      <c r="C1" s="307"/>
      <c r="D1" s="307"/>
      <c r="E1" s="39"/>
    </row>
    <row r="2" spans="1:5" ht="14.7" thickBot="1" x14ac:dyDescent="0.6">
      <c r="A2" s="39"/>
      <c r="B2" s="414" t="s">
        <v>81</v>
      </c>
      <c r="C2" s="415"/>
      <c r="D2" s="416"/>
      <c r="E2" s="40"/>
    </row>
    <row r="3" spans="1:5" ht="14.7" thickBot="1" x14ac:dyDescent="0.6">
      <c r="A3" s="39"/>
      <c r="B3" s="41" t="s">
        <v>82</v>
      </c>
      <c r="C3" s="42" t="s">
        <v>83</v>
      </c>
      <c r="D3" s="43" t="s">
        <v>84</v>
      </c>
      <c r="E3" s="40"/>
    </row>
    <row r="4" spans="1:5" ht="14.7" thickBot="1" x14ac:dyDescent="0.6">
      <c r="A4" s="39"/>
      <c r="B4" s="44" t="s">
        <v>85</v>
      </c>
      <c r="C4" s="45" t="s">
        <v>86</v>
      </c>
      <c r="D4" s="46" t="s">
        <v>87</v>
      </c>
      <c r="E4" s="40"/>
    </row>
    <row r="5" spans="1:5" ht="51.9" thickBot="1" x14ac:dyDescent="0.6">
      <c r="A5" s="39"/>
      <c r="B5" s="44" t="s">
        <v>88</v>
      </c>
      <c r="C5" s="47">
        <v>0</v>
      </c>
      <c r="D5" s="46" t="s">
        <v>89</v>
      </c>
      <c r="E5" s="40"/>
    </row>
    <row r="6" spans="1:5" ht="129.30000000000001" thickBot="1" x14ac:dyDescent="0.6">
      <c r="A6" s="39"/>
      <c r="B6" s="44" t="s">
        <v>56</v>
      </c>
      <c r="C6" s="47">
        <v>20</v>
      </c>
      <c r="D6" s="46" t="s">
        <v>90</v>
      </c>
      <c r="E6" s="40"/>
    </row>
    <row r="7" spans="1:5" ht="129.30000000000001" thickBot="1" x14ac:dyDescent="0.6">
      <c r="A7" s="39"/>
      <c r="B7" s="44" t="s">
        <v>61</v>
      </c>
      <c r="C7" s="47">
        <v>40</v>
      </c>
      <c r="D7" s="46" t="s">
        <v>91</v>
      </c>
      <c r="E7" s="40"/>
    </row>
    <row r="8" spans="1:5" ht="90.6" thickBot="1" x14ac:dyDescent="0.6">
      <c r="A8" s="39"/>
      <c r="B8" s="44" t="s">
        <v>92</v>
      </c>
      <c r="C8" s="47">
        <v>60</v>
      </c>
      <c r="D8" s="46" t="s">
        <v>93</v>
      </c>
      <c r="E8" s="40"/>
    </row>
    <row r="9" spans="1:5" ht="77.7" thickBot="1" x14ac:dyDescent="0.6">
      <c r="A9" s="39"/>
      <c r="B9" s="48" t="s">
        <v>94</v>
      </c>
      <c r="C9" s="49">
        <v>80</v>
      </c>
      <c r="D9" s="50" t="s">
        <v>95</v>
      </c>
      <c r="E9" s="40"/>
    </row>
    <row r="10" spans="1:5" ht="64.5" x14ac:dyDescent="0.55000000000000004">
      <c r="A10" s="39"/>
      <c r="B10" s="48" t="s">
        <v>66</v>
      </c>
      <c r="C10" s="49">
        <v>100</v>
      </c>
      <c r="D10" s="50" t="s">
        <v>96</v>
      </c>
      <c r="E10" s="39"/>
    </row>
    <row r="11" spans="1:5" x14ac:dyDescent="0.55000000000000004">
      <c r="A11" s="39"/>
      <c r="B11" s="307"/>
      <c r="C11" s="307"/>
      <c r="D11" s="307"/>
      <c r="E11" s="39"/>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zoomScale="80" zoomScaleNormal="80" workbookViewId="0">
      <selection activeCell="D16" sqref="D16:P16"/>
    </sheetView>
  </sheetViews>
  <sheetFormatPr baseColWidth="10" defaultRowHeight="14.4" x14ac:dyDescent="0.55000000000000004"/>
  <cols>
    <col min="3" max="3" width="16.41796875" customWidth="1"/>
    <col min="15" max="15" width="26.15625" customWidth="1"/>
    <col min="16" max="16" width="32.41796875" customWidth="1"/>
  </cols>
  <sheetData>
    <row r="1" spans="2:17" ht="14.7" thickBot="1" x14ac:dyDescent="0.6">
      <c r="B1" s="1"/>
    </row>
    <row r="2" spans="2:17" x14ac:dyDescent="0.55000000000000004">
      <c r="B2" s="419" t="s">
        <v>1</v>
      </c>
      <c r="C2" s="420"/>
      <c r="D2" s="426" t="s">
        <v>97</v>
      </c>
      <c r="E2" s="427"/>
      <c r="F2" s="427"/>
      <c r="G2" s="427"/>
      <c r="H2" s="427"/>
      <c r="I2" s="427"/>
      <c r="J2" s="427"/>
      <c r="K2" s="427"/>
      <c r="L2" s="427"/>
      <c r="M2" s="427"/>
      <c r="N2" s="427"/>
      <c r="O2" s="430" t="s">
        <v>98</v>
      </c>
      <c r="P2" s="431"/>
    </row>
    <row r="3" spans="2:17" x14ac:dyDescent="0.55000000000000004">
      <c r="B3" s="421"/>
      <c r="C3" s="422"/>
      <c r="D3" s="428"/>
      <c r="E3" s="429"/>
      <c r="F3" s="429"/>
      <c r="G3" s="429"/>
      <c r="H3" s="429"/>
      <c r="I3" s="429"/>
      <c r="J3" s="429"/>
      <c r="K3" s="429"/>
      <c r="L3" s="429"/>
      <c r="M3" s="429"/>
      <c r="N3" s="429"/>
      <c r="O3" s="432"/>
      <c r="P3" s="433"/>
    </row>
    <row r="4" spans="2:17" x14ac:dyDescent="0.55000000000000004">
      <c r="B4" s="421"/>
      <c r="C4" s="422"/>
      <c r="D4" s="428"/>
      <c r="E4" s="429"/>
      <c r="F4" s="429"/>
      <c r="G4" s="429"/>
      <c r="H4" s="429"/>
      <c r="I4" s="429"/>
      <c r="J4" s="429"/>
      <c r="K4" s="429"/>
      <c r="L4" s="429"/>
      <c r="M4" s="429"/>
      <c r="N4" s="429"/>
      <c r="O4" s="432"/>
      <c r="P4" s="433"/>
    </row>
    <row r="5" spans="2:17" ht="14.7" thickBot="1" x14ac:dyDescent="0.6">
      <c r="B5" s="421"/>
      <c r="C5" s="422"/>
      <c r="D5" s="428"/>
      <c r="E5" s="429"/>
      <c r="F5" s="429"/>
      <c r="G5" s="429"/>
      <c r="H5" s="429"/>
      <c r="I5" s="429"/>
      <c r="J5" s="429"/>
      <c r="K5" s="429"/>
      <c r="L5" s="429"/>
      <c r="M5" s="429"/>
      <c r="N5" s="429"/>
      <c r="O5" s="432"/>
      <c r="P5" s="433"/>
    </row>
    <row r="6" spans="2:17" x14ac:dyDescent="0.55000000000000004">
      <c r="B6" s="421"/>
      <c r="C6" s="423"/>
      <c r="D6" s="436" t="str">
        <f>PORTADA!D10</f>
        <v>Nombre de la Entidad</v>
      </c>
      <c r="E6" s="437"/>
      <c r="F6" s="437"/>
      <c r="G6" s="437"/>
      <c r="H6" s="437"/>
      <c r="I6" s="437"/>
      <c r="J6" s="437"/>
      <c r="K6" s="437"/>
      <c r="L6" s="437"/>
      <c r="M6" s="437"/>
      <c r="N6" s="437"/>
      <c r="O6" s="432"/>
      <c r="P6" s="433"/>
      <c r="Q6" s="56"/>
    </row>
    <row r="7" spans="2:17" x14ac:dyDescent="0.55000000000000004">
      <c r="B7" s="421"/>
      <c r="C7" s="423"/>
      <c r="D7" s="438"/>
      <c r="E7" s="439"/>
      <c r="F7" s="439"/>
      <c r="G7" s="439"/>
      <c r="H7" s="439"/>
      <c r="I7" s="439"/>
      <c r="J7" s="439"/>
      <c r="K7" s="439"/>
      <c r="L7" s="439"/>
      <c r="M7" s="439"/>
      <c r="N7" s="439"/>
      <c r="O7" s="432"/>
      <c r="P7" s="433"/>
      <c r="Q7" s="56"/>
    </row>
    <row r="8" spans="2:17" x14ac:dyDescent="0.55000000000000004">
      <c r="B8" s="421"/>
      <c r="C8" s="423"/>
      <c r="D8" s="438"/>
      <c r="E8" s="439"/>
      <c r="F8" s="439"/>
      <c r="G8" s="439"/>
      <c r="H8" s="439"/>
      <c r="I8" s="439"/>
      <c r="J8" s="439"/>
      <c r="K8" s="439"/>
      <c r="L8" s="439"/>
      <c r="M8" s="439"/>
      <c r="N8" s="439"/>
      <c r="O8" s="432"/>
      <c r="P8" s="433"/>
      <c r="Q8" s="56"/>
    </row>
    <row r="9" spans="2:17" ht="14.7" thickBot="1" x14ac:dyDescent="0.6">
      <c r="B9" s="424"/>
      <c r="C9" s="425"/>
      <c r="D9" s="440"/>
      <c r="E9" s="441"/>
      <c r="F9" s="441"/>
      <c r="G9" s="441"/>
      <c r="H9" s="441"/>
      <c r="I9" s="441"/>
      <c r="J9" s="441"/>
      <c r="K9" s="441"/>
      <c r="L9" s="441"/>
      <c r="M9" s="441"/>
      <c r="N9" s="441"/>
      <c r="O9" s="434"/>
      <c r="P9" s="435"/>
      <c r="Q9" s="56"/>
    </row>
    <row r="10" spans="2:17" x14ac:dyDescent="0.55000000000000004">
      <c r="P10" s="56"/>
      <c r="Q10" s="56"/>
    </row>
    <row r="11" spans="2:17" ht="14.5" customHeight="1" x14ac:dyDescent="0.55000000000000004">
      <c r="B11" s="442" t="s">
        <v>99</v>
      </c>
      <c r="C11" s="443"/>
      <c r="D11" s="443"/>
      <c r="E11" s="443"/>
      <c r="F11" s="443"/>
      <c r="G11" s="443"/>
      <c r="H11" s="443"/>
      <c r="I11" s="443"/>
      <c r="J11" s="443"/>
      <c r="K11" s="443"/>
      <c r="L11" s="443"/>
      <c r="M11" s="443"/>
      <c r="N11" s="443"/>
      <c r="O11" s="443"/>
      <c r="P11" s="443"/>
      <c r="Q11" s="56"/>
    </row>
    <row r="12" spans="2:17" x14ac:dyDescent="0.55000000000000004">
      <c r="B12" s="417" t="s">
        <v>100</v>
      </c>
      <c r="C12" s="417"/>
      <c r="D12" s="418" t="s">
        <v>101</v>
      </c>
      <c r="E12" s="418"/>
      <c r="F12" s="418"/>
      <c r="G12" s="418"/>
      <c r="H12" s="418"/>
      <c r="I12" s="418"/>
      <c r="J12" s="418"/>
      <c r="K12" s="418"/>
      <c r="L12" s="418"/>
      <c r="M12" s="418"/>
      <c r="N12" s="418"/>
      <c r="O12" s="418"/>
      <c r="P12" s="418"/>
      <c r="Q12" s="56"/>
    </row>
    <row r="13" spans="2:17" x14ac:dyDescent="0.55000000000000004">
      <c r="B13" s="417" t="s">
        <v>102</v>
      </c>
      <c r="C13" s="417"/>
      <c r="D13" s="448" t="s">
        <v>103</v>
      </c>
      <c r="E13" s="448"/>
      <c r="F13" s="448"/>
      <c r="G13" s="448"/>
      <c r="H13" s="448"/>
      <c r="I13" s="448"/>
      <c r="J13" s="448"/>
      <c r="K13" s="448"/>
      <c r="L13" s="448"/>
      <c r="M13" s="448"/>
      <c r="N13" s="448"/>
      <c r="O13" s="448"/>
      <c r="P13" s="448"/>
    </row>
    <row r="14" spans="2:17" x14ac:dyDescent="0.55000000000000004">
      <c r="B14" s="417" t="s">
        <v>104</v>
      </c>
      <c r="C14" s="417"/>
      <c r="D14" s="449"/>
      <c r="E14" s="418"/>
      <c r="F14" s="418"/>
      <c r="G14" s="418"/>
      <c r="H14" s="418"/>
      <c r="I14" s="418"/>
      <c r="J14" s="418"/>
      <c r="K14" s="418"/>
      <c r="L14" s="418"/>
      <c r="M14" s="418"/>
      <c r="N14" s="418"/>
      <c r="O14" s="418"/>
      <c r="P14" s="418"/>
    </row>
    <row r="15" spans="2:17" x14ac:dyDescent="0.55000000000000004">
      <c r="B15" s="417" t="s">
        <v>105</v>
      </c>
      <c r="C15" s="417"/>
      <c r="D15" s="450"/>
      <c r="E15" s="418"/>
      <c r="F15" s="418"/>
      <c r="G15" s="418"/>
      <c r="H15" s="418"/>
      <c r="I15" s="418"/>
      <c r="J15" s="418"/>
      <c r="K15" s="418"/>
      <c r="L15" s="418"/>
      <c r="M15" s="418"/>
      <c r="N15" s="418"/>
      <c r="O15" s="418"/>
      <c r="P15" s="418"/>
    </row>
    <row r="16" spans="2:17" x14ac:dyDescent="0.55000000000000004">
      <c r="B16" s="417" t="s">
        <v>106</v>
      </c>
      <c r="C16" s="417"/>
      <c r="D16" s="450"/>
      <c r="E16" s="418"/>
      <c r="F16" s="418"/>
      <c r="G16" s="418"/>
      <c r="H16" s="418"/>
      <c r="I16" s="418"/>
      <c r="J16" s="418"/>
      <c r="K16" s="418"/>
      <c r="L16" s="418"/>
      <c r="M16" s="418"/>
      <c r="N16" s="418"/>
      <c r="O16" s="418"/>
      <c r="P16" s="418"/>
    </row>
    <row r="17" spans="1:17" x14ac:dyDescent="0.55000000000000004">
      <c r="A17" s="28"/>
      <c r="B17" s="57"/>
      <c r="C17" s="57"/>
      <c r="D17" s="58"/>
      <c r="E17" s="58"/>
      <c r="F17" s="58"/>
      <c r="G17" s="58"/>
      <c r="H17" s="58"/>
      <c r="I17" s="58"/>
      <c r="J17" s="58"/>
      <c r="K17" s="58"/>
      <c r="L17" s="58"/>
      <c r="M17" s="58"/>
      <c r="N17" s="58"/>
      <c r="O17" s="28"/>
      <c r="P17" s="28"/>
      <c r="Q17" s="28"/>
    </row>
    <row r="18" spans="1:17" x14ac:dyDescent="0.55000000000000004">
      <c r="B18" s="442" t="s">
        <v>107</v>
      </c>
      <c r="C18" s="443"/>
      <c r="D18" s="443"/>
      <c r="E18" s="443"/>
      <c r="F18" s="443"/>
      <c r="G18" s="443"/>
      <c r="H18" s="443"/>
      <c r="I18" s="443"/>
      <c r="J18" s="443"/>
      <c r="K18" s="443"/>
      <c r="L18" s="443"/>
      <c r="M18" s="443"/>
      <c r="N18" s="443"/>
      <c r="O18" s="443"/>
      <c r="P18" s="443"/>
    </row>
    <row r="19" spans="1:17" ht="15.6" x14ac:dyDescent="0.55000000000000004">
      <c r="A19" s="59"/>
      <c r="B19" s="444" t="s">
        <v>108</v>
      </c>
      <c r="C19" s="445"/>
      <c r="D19" s="445"/>
      <c r="E19" s="445"/>
      <c r="F19" s="446"/>
      <c r="G19" s="451" t="s">
        <v>109</v>
      </c>
      <c r="H19" s="451"/>
      <c r="I19" s="451"/>
      <c r="J19" s="451"/>
      <c r="K19" s="451"/>
      <c r="L19" s="451"/>
      <c r="M19" s="451"/>
      <c r="N19" s="451"/>
      <c r="O19" s="451"/>
      <c r="P19" s="451"/>
      <c r="Q19" s="59"/>
    </row>
    <row r="20" spans="1:17" ht="18.3" x14ac:dyDescent="0.55000000000000004">
      <c r="A20" s="59"/>
      <c r="B20" s="444" t="s">
        <v>110</v>
      </c>
      <c r="C20" s="445"/>
      <c r="D20" s="445"/>
      <c r="E20" s="445"/>
      <c r="F20" s="446"/>
      <c r="G20" s="447"/>
      <c r="H20" s="447"/>
      <c r="I20" s="447"/>
      <c r="J20" s="447"/>
      <c r="K20" s="447"/>
      <c r="L20" s="447"/>
      <c r="M20" s="447"/>
      <c r="N20" s="447"/>
      <c r="O20" s="447"/>
      <c r="P20" s="447"/>
      <c r="Q20" s="59"/>
    </row>
    <row r="21" spans="1:17" ht="18.3" x14ac:dyDescent="0.55000000000000004">
      <c r="A21" s="59"/>
      <c r="B21" s="444" t="s">
        <v>111</v>
      </c>
      <c r="C21" s="445"/>
      <c r="D21" s="445"/>
      <c r="E21" s="445"/>
      <c r="F21" s="446"/>
      <c r="G21" s="447"/>
      <c r="H21" s="447"/>
      <c r="I21" s="447"/>
      <c r="J21" s="447"/>
      <c r="K21" s="447"/>
      <c r="L21" s="447"/>
      <c r="M21" s="447"/>
      <c r="N21" s="447"/>
      <c r="O21" s="447"/>
      <c r="P21" s="447"/>
      <c r="Q21" s="59"/>
    </row>
    <row r="22" spans="1:17" ht="14.7" thickBot="1" x14ac:dyDescent="0.6"/>
    <row r="23" spans="1:17" x14ac:dyDescent="0.55000000000000004">
      <c r="A23" s="59"/>
      <c r="B23" s="453" t="s">
        <v>112</v>
      </c>
      <c r="C23" s="455" t="s">
        <v>113</v>
      </c>
      <c r="D23" s="455"/>
      <c r="E23" s="455"/>
      <c r="F23" s="455"/>
      <c r="G23" s="455"/>
      <c r="H23" s="455"/>
      <c r="I23" s="455"/>
      <c r="J23" s="455"/>
      <c r="K23" s="455"/>
      <c r="L23" s="455"/>
      <c r="M23" s="455"/>
      <c r="N23" s="455"/>
      <c r="O23" s="456" t="s">
        <v>114</v>
      </c>
      <c r="P23" s="458" t="s">
        <v>115</v>
      </c>
      <c r="Q23" s="59"/>
    </row>
    <row r="24" spans="1:17" x14ac:dyDescent="0.55000000000000004">
      <c r="A24" s="59"/>
      <c r="B24" s="454"/>
      <c r="C24" s="417" t="s">
        <v>116</v>
      </c>
      <c r="D24" s="417"/>
      <c r="E24" s="417"/>
      <c r="F24" s="417"/>
      <c r="G24" s="417"/>
      <c r="H24" s="417"/>
      <c r="I24" s="417"/>
      <c r="J24" s="417"/>
      <c r="K24" s="417"/>
      <c r="L24" s="417"/>
      <c r="M24" s="417"/>
      <c r="N24" s="417"/>
      <c r="O24" s="457"/>
      <c r="P24" s="459"/>
      <c r="Q24" s="59"/>
    </row>
    <row r="25" spans="1:17" x14ac:dyDescent="0.55000000000000004">
      <c r="A25" s="60"/>
      <c r="B25" s="32">
        <v>1</v>
      </c>
      <c r="C25" s="452" t="s">
        <v>117</v>
      </c>
      <c r="D25" s="452"/>
      <c r="E25" s="452"/>
      <c r="F25" s="452"/>
      <c r="G25" s="452"/>
      <c r="H25" s="452"/>
      <c r="I25" s="452"/>
      <c r="J25" s="452"/>
      <c r="K25" s="452"/>
      <c r="L25" s="452"/>
      <c r="M25" s="452"/>
      <c r="N25" s="452"/>
      <c r="O25" s="32"/>
      <c r="P25" s="61" t="s">
        <v>118</v>
      </c>
      <c r="Q25" s="60"/>
    </row>
    <row r="26" spans="1:17" x14ac:dyDescent="0.55000000000000004">
      <c r="A26" s="60"/>
      <c r="B26" s="32">
        <v>2</v>
      </c>
      <c r="C26" s="452" t="s">
        <v>102</v>
      </c>
      <c r="D26" s="452"/>
      <c r="E26" s="452"/>
      <c r="F26" s="452"/>
      <c r="G26" s="452"/>
      <c r="H26" s="452"/>
      <c r="I26" s="452"/>
      <c r="J26" s="452"/>
      <c r="K26" s="452"/>
      <c r="L26" s="452"/>
      <c r="M26" s="452"/>
      <c r="N26" s="452"/>
      <c r="O26" s="32"/>
      <c r="P26" s="62"/>
      <c r="Q26" s="60"/>
    </row>
    <row r="27" spans="1:17" x14ac:dyDescent="0.55000000000000004">
      <c r="A27" s="60"/>
      <c r="B27" s="32">
        <v>3</v>
      </c>
      <c r="C27" s="452" t="s">
        <v>119</v>
      </c>
      <c r="D27" s="452"/>
      <c r="E27" s="452"/>
      <c r="F27" s="452"/>
      <c r="G27" s="452"/>
      <c r="H27" s="452"/>
      <c r="I27" s="452"/>
      <c r="J27" s="452"/>
      <c r="K27" s="452"/>
      <c r="L27" s="452"/>
      <c r="M27" s="452"/>
      <c r="N27" s="452"/>
      <c r="O27" s="32"/>
      <c r="P27" s="62"/>
      <c r="Q27" s="60"/>
    </row>
    <row r="28" spans="1:17" x14ac:dyDescent="0.55000000000000004">
      <c r="A28" s="60"/>
      <c r="B28" s="32">
        <v>4</v>
      </c>
      <c r="C28" s="452" t="s">
        <v>105</v>
      </c>
      <c r="D28" s="452"/>
      <c r="E28" s="452"/>
      <c r="F28" s="452"/>
      <c r="G28" s="452"/>
      <c r="H28" s="452"/>
      <c r="I28" s="452"/>
      <c r="J28" s="452"/>
      <c r="K28" s="452"/>
      <c r="L28" s="452"/>
      <c r="M28" s="452"/>
      <c r="N28" s="452"/>
      <c r="O28" s="32"/>
      <c r="P28" s="62"/>
      <c r="Q28" s="60"/>
    </row>
    <row r="29" spans="1:17" x14ac:dyDescent="0.55000000000000004">
      <c r="A29" s="60"/>
      <c r="B29" s="328">
        <v>5</v>
      </c>
      <c r="C29" s="452" t="s">
        <v>120</v>
      </c>
      <c r="D29" s="452"/>
      <c r="E29" s="452"/>
      <c r="F29" s="452"/>
      <c r="G29" s="452"/>
      <c r="H29" s="452"/>
      <c r="I29" s="452"/>
      <c r="J29" s="452"/>
      <c r="K29" s="452"/>
      <c r="L29" s="452"/>
      <c r="M29" s="452"/>
      <c r="N29" s="452"/>
      <c r="O29" s="32"/>
      <c r="P29" s="62"/>
      <c r="Q29" s="60"/>
    </row>
    <row r="30" spans="1:17" x14ac:dyDescent="0.55000000000000004">
      <c r="A30" s="60"/>
      <c r="B30" s="328">
        <v>6</v>
      </c>
      <c r="C30" s="452" t="s">
        <v>121</v>
      </c>
      <c r="D30" s="452"/>
      <c r="E30" s="452"/>
      <c r="F30" s="452"/>
      <c r="G30" s="452"/>
      <c r="H30" s="452"/>
      <c r="I30" s="452"/>
      <c r="J30" s="452"/>
      <c r="K30" s="452"/>
      <c r="L30" s="452"/>
      <c r="M30" s="452"/>
      <c r="N30" s="452"/>
      <c r="O30" s="32"/>
      <c r="P30" s="62"/>
      <c r="Q30" s="60"/>
    </row>
    <row r="31" spans="1:17" x14ac:dyDescent="0.55000000000000004">
      <c r="A31" s="60"/>
      <c r="B31" s="328">
        <v>7</v>
      </c>
      <c r="C31" s="452" t="s">
        <v>122</v>
      </c>
      <c r="D31" s="452"/>
      <c r="E31" s="452"/>
      <c r="F31" s="452"/>
      <c r="G31" s="452"/>
      <c r="H31" s="452"/>
      <c r="I31" s="452"/>
      <c r="J31" s="452"/>
      <c r="K31" s="452"/>
      <c r="L31" s="452"/>
      <c r="M31" s="452"/>
      <c r="N31" s="452"/>
      <c r="O31" s="32"/>
      <c r="P31" s="62"/>
      <c r="Q31" s="60"/>
    </row>
    <row r="32" spans="1:17" x14ac:dyDescent="0.55000000000000004">
      <c r="A32" s="60"/>
      <c r="B32" s="328">
        <v>8</v>
      </c>
      <c r="C32" s="452" t="s">
        <v>123</v>
      </c>
      <c r="D32" s="452"/>
      <c r="E32" s="452"/>
      <c r="F32" s="452"/>
      <c r="G32" s="452"/>
      <c r="H32" s="452"/>
      <c r="I32" s="452"/>
      <c r="J32" s="452"/>
      <c r="K32" s="452"/>
      <c r="L32" s="452"/>
      <c r="M32" s="452"/>
      <c r="N32" s="452"/>
      <c r="O32" s="32"/>
      <c r="P32" s="62"/>
      <c r="Q32" s="60"/>
    </row>
    <row r="33" spans="1:17" x14ac:dyDescent="0.55000000000000004">
      <c r="A33" s="60"/>
      <c r="B33" s="328">
        <v>9</v>
      </c>
      <c r="C33" s="452" t="s">
        <v>124</v>
      </c>
      <c r="D33" s="452"/>
      <c r="E33" s="452"/>
      <c r="F33" s="452"/>
      <c r="G33" s="452"/>
      <c r="H33" s="452"/>
      <c r="I33" s="452"/>
      <c r="J33" s="452"/>
      <c r="K33" s="452"/>
      <c r="L33" s="452"/>
      <c r="M33" s="452"/>
      <c r="N33" s="452"/>
      <c r="O33" s="32"/>
      <c r="P33" s="62"/>
      <c r="Q33" s="60"/>
    </row>
    <row r="34" spans="1:17" x14ac:dyDescent="0.55000000000000004">
      <c r="A34" s="60"/>
      <c r="B34" s="328">
        <v>10</v>
      </c>
      <c r="C34" s="460" t="s">
        <v>125</v>
      </c>
      <c r="D34" s="460"/>
      <c r="E34" s="460"/>
      <c r="F34" s="460"/>
      <c r="G34" s="460"/>
      <c r="H34" s="460"/>
      <c r="I34" s="460"/>
      <c r="J34" s="460"/>
      <c r="K34" s="460"/>
      <c r="L34" s="460"/>
      <c r="M34" s="460"/>
      <c r="N34" s="460"/>
      <c r="O34" s="63"/>
      <c r="P34" s="64"/>
      <c r="Q34" s="60"/>
    </row>
    <row r="35" spans="1:17" x14ac:dyDescent="0.55000000000000004">
      <c r="A35" s="60"/>
      <c r="B35" s="328">
        <v>11</v>
      </c>
      <c r="C35" s="452" t="s">
        <v>126</v>
      </c>
      <c r="D35" s="452"/>
      <c r="E35" s="452"/>
      <c r="F35" s="452"/>
      <c r="G35" s="452"/>
      <c r="H35" s="452"/>
      <c r="I35" s="452"/>
      <c r="J35" s="452"/>
      <c r="K35" s="452"/>
      <c r="L35" s="452"/>
      <c r="M35" s="452"/>
      <c r="N35" s="452"/>
      <c r="O35" s="32"/>
      <c r="P35" s="62"/>
      <c r="Q35" s="60"/>
    </row>
    <row r="36" spans="1:17" x14ac:dyDescent="0.55000000000000004">
      <c r="A36" s="60"/>
      <c r="B36" s="328">
        <v>12</v>
      </c>
      <c r="C36" s="452" t="s">
        <v>127</v>
      </c>
      <c r="D36" s="452"/>
      <c r="E36" s="452"/>
      <c r="F36" s="452"/>
      <c r="G36" s="452"/>
      <c r="H36" s="452"/>
      <c r="I36" s="452"/>
      <c r="J36" s="452"/>
      <c r="K36" s="452"/>
      <c r="L36" s="452"/>
      <c r="M36" s="452"/>
      <c r="N36" s="452"/>
      <c r="O36" s="32"/>
      <c r="P36" s="62"/>
      <c r="Q36" s="60"/>
    </row>
    <row r="37" spans="1:17" x14ac:dyDescent="0.55000000000000004">
      <c r="A37" s="60"/>
      <c r="B37" s="328">
        <v>13</v>
      </c>
      <c r="C37" s="452" t="s">
        <v>128</v>
      </c>
      <c r="D37" s="452"/>
      <c r="E37" s="452"/>
      <c r="F37" s="452"/>
      <c r="G37" s="452"/>
      <c r="H37" s="452"/>
      <c r="I37" s="452"/>
      <c r="J37" s="452"/>
      <c r="K37" s="452"/>
      <c r="L37" s="452"/>
      <c r="M37" s="452"/>
      <c r="N37" s="452"/>
      <c r="O37" s="32"/>
      <c r="P37" s="62"/>
      <c r="Q37" s="60"/>
    </row>
    <row r="38" spans="1:17" x14ac:dyDescent="0.55000000000000004">
      <c r="A38" s="60"/>
      <c r="B38" s="328">
        <v>14</v>
      </c>
      <c r="C38" s="452" t="s">
        <v>129</v>
      </c>
      <c r="D38" s="452"/>
      <c r="E38" s="452"/>
      <c r="F38" s="452"/>
      <c r="G38" s="452"/>
      <c r="H38" s="452"/>
      <c r="I38" s="452"/>
      <c r="J38" s="452"/>
      <c r="K38" s="452"/>
      <c r="L38" s="452"/>
      <c r="M38" s="452"/>
      <c r="N38" s="452"/>
      <c r="O38" s="32"/>
      <c r="P38" s="62"/>
      <c r="Q38" s="60"/>
    </row>
    <row r="39" spans="1:17" x14ac:dyDescent="0.55000000000000004">
      <c r="A39" s="60"/>
      <c r="B39" s="328">
        <v>15</v>
      </c>
      <c r="C39" s="452" t="s">
        <v>130</v>
      </c>
      <c r="D39" s="452"/>
      <c r="E39" s="452"/>
      <c r="F39" s="452"/>
      <c r="G39" s="452"/>
      <c r="H39" s="452"/>
      <c r="I39" s="452"/>
      <c r="J39" s="452"/>
      <c r="K39" s="452"/>
      <c r="L39" s="452"/>
      <c r="M39" s="452"/>
      <c r="N39" s="452"/>
      <c r="O39" s="32"/>
      <c r="P39" s="64"/>
      <c r="Q39" s="60"/>
    </row>
    <row r="40" spans="1:17" x14ac:dyDescent="0.55000000000000004">
      <c r="A40" s="60"/>
      <c r="B40" s="328">
        <v>16</v>
      </c>
      <c r="C40" s="452" t="s">
        <v>131</v>
      </c>
      <c r="D40" s="452"/>
      <c r="E40" s="452"/>
      <c r="F40" s="452"/>
      <c r="G40" s="452"/>
      <c r="H40" s="452"/>
      <c r="I40" s="452"/>
      <c r="J40" s="452"/>
      <c r="K40" s="452"/>
      <c r="L40" s="452"/>
      <c r="M40" s="452"/>
      <c r="N40" s="452"/>
      <c r="O40" s="32"/>
      <c r="P40" s="64"/>
      <c r="Q40" s="60"/>
    </row>
    <row r="41" spans="1:17" x14ac:dyDescent="0.55000000000000004">
      <c r="A41" s="60"/>
      <c r="B41" s="328">
        <v>17</v>
      </c>
      <c r="C41" s="452" t="s">
        <v>132</v>
      </c>
      <c r="D41" s="452"/>
      <c r="E41" s="452"/>
      <c r="F41" s="452"/>
      <c r="G41" s="452"/>
      <c r="H41" s="452"/>
      <c r="I41" s="452"/>
      <c r="J41" s="452"/>
      <c r="K41" s="452"/>
      <c r="L41" s="452"/>
      <c r="M41" s="452"/>
      <c r="N41" s="452"/>
      <c r="O41" s="32"/>
      <c r="P41" s="64"/>
      <c r="Q41" s="60"/>
    </row>
    <row r="42" spans="1:17" x14ac:dyDescent="0.55000000000000004">
      <c r="A42" s="60"/>
      <c r="B42" s="328">
        <v>18</v>
      </c>
      <c r="C42" s="452" t="s">
        <v>133</v>
      </c>
      <c r="D42" s="452"/>
      <c r="E42" s="452"/>
      <c r="F42" s="452"/>
      <c r="G42" s="452"/>
      <c r="H42" s="452"/>
      <c r="I42" s="452"/>
      <c r="J42" s="452"/>
      <c r="K42" s="452"/>
      <c r="L42" s="452"/>
      <c r="M42" s="452"/>
      <c r="N42" s="452"/>
      <c r="O42" s="32"/>
      <c r="P42" s="62"/>
      <c r="Q42" s="60"/>
    </row>
    <row r="43" spans="1:17" x14ac:dyDescent="0.55000000000000004">
      <c r="A43" s="60"/>
      <c r="B43" s="328">
        <v>19</v>
      </c>
      <c r="C43" s="452" t="s">
        <v>134</v>
      </c>
      <c r="D43" s="452"/>
      <c r="E43" s="452"/>
      <c r="F43" s="452"/>
      <c r="G43" s="452"/>
      <c r="H43" s="452"/>
      <c r="I43" s="452"/>
      <c r="J43" s="452"/>
      <c r="K43" s="452"/>
      <c r="L43" s="452"/>
      <c r="M43" s="452"/>
      <c r="N43" s="452"/>
      <c r="O43" s="32"/>
      <c r="P43" s="62"/>
      <c r="Q43" s="60"/>
    </row>
    <row r="44" spans="1:17" x14ac:dyDescent="0.55000000000000004">
      <c r="A44" s="60"/>
      <c r="B44" s="328">
        <v>20</v>
      </c>
      <c r="C44" s="452" t="s">
        <v>135</v>
      </c>
      <c r="D44" s="452"/>
      <c r="E44" s="452"/>
      <c r="F44" s="452"/>
      <c r="G44" s="452"/>
      <c r="H44" s="452"/>
      <c r="I44" s="452"/>
      <c r="J44" s="452"/>
      <c r="K44" s="452"/>
      <c r="L44" s="452"/>
      <c r="M44" s="452"/>
      <c r="N44" s="452"/>
      <c r="O44" s="32"/>
      <c r="P44" s="62"/>
      <c r="Q44" s="60"/>
    </row>
    <row r="45" spans="1:17" x14ac:dyDescent="0.55000000000000004">
      <c r="A45" s="60"/>
      <c r="B45" s="328">
        <v>21</v>
      </c>
      <c r="C45" s="452" t="s">
        <v>136</v>
      </c>
      <c r="D45" s="452"/>
      <c r="E45" s="452"/>
      <c r="F45" s="452"/>
      <c r="G45" s="452"/>
      <c r="H45" s="452"/>
      <c r="I45" s="452"/>
      <c r="J45" s="452"/>
      <c r="K45" s="452"/>
      <c r="L45" s="452"/>
      <c r="M45" s="452"/>
      <c r="N45" s="452"/>
      <c r="O45" s="32"/>
      <c r="P45" s="62"/>
      <c r="Q45" s="60"/>
    </row>
    <row r="46" spans="1:17" x14ac:dyDescent="0.55000000000000004">
      <c r="A46" s="60"/>
      <c r="B46" s="328">
        <v>22</v>
      </c>
      <c r="C46" s="452" t="s">
        <v>137</v>
      </c>
      <c r="D46" s="452"/>
      <c r="E46" s="452"/>
      <c r="F46" s="452"/>
      <c r="G46" s="452"/>
      <c r="H46" s="452"/>
      <c r="I46" s="452"/>
      <c r="J46" s="452"/>
      <c r="K46" s="452"/>
      <c r="L46" s="452"/>
      <c r="M46" s="452"/>
      <c r="N46" s="452"/>
      <c r="O46" s="32"/>
      <c r="P46" s="62"/>
      <c r="Q46" s="60"/>
    </row>
    <row r="47" spans="1:17" x14ac:dyDescent="0.55000000000000004">
      <c r="A47" s="60"/>
      <c r="B47" s="328">
        <v>23</v>
      </c>
      <c r="C47" s="452" t="s">
        <v>1283</v>
      </c>
      <c r="D47" s="452"/>
      <c r="E47" s="452"/>
      <c r="F47" s="452"/>
      <c r="G47" s="452"/>
      <c r="H47" s="452"/>
      <c r="I47" s="452"/>
      <c r="J47" s="452"/>
      <c r="K47" s="452"/>
      <c r="L47" s="452"/>
      <c r="M47" s="452"/>
      <c r="N47" s="452"/>
      <c r="O47" s="32"/>
      <c r="P47" s="62"/>
      <c r="Q47" s="60"/>
    </row>
    <row r="48" spans="1:17" x14ac:dyDescent="0.55000000000000004">
      <c r="A48" s="60"/>
      <c r="B48" s="328">
        <v>24</v>
      </c>
      <c r="C48" s="452" t="s">
        <v>138</v>
      </c>
      <c r="D48" s="452"/>
      <c r="E48" s="452"/>
      <c r="F48" s="452"/>
      <c r="G48" s="452"/>
      <c r="H48" s="452"/>
      <c r="I48" s="452"/>
      <c r="J48" s="452"/>
      <c r="K48" s="452"/>
      <c r="L48" s="452"/>
      <c r="M48" s="452"/>
      <c r="N48" s="452"/>
      <c r="O48" s="32"/>
      <c r="P48" s="62"/>
      <c r="Q48" s="60"/>
    </row>
    <row r="49" spans="1:17" x14ac:dyDescent="0.55000000000000004">
      <c r="A49" s="60"/>
      <c r="B49" s="328">
        <v>25</v>
      </c>
      <c r="C49" s="452" t="s">
        <v>139</v>
      </c>
      <c r="D49" s="452"/>
      <c r="E49" s="452"/>
      <c r="F49" s="452"/>
      <c r="G49" s="452"/>
      <c r="H49" s="452"/>
      <c r="I49" s="452"/>
      <c r="J49" s="452"/>
      <c r="K49" s="452"/>
      <c r="L49" s="452"/>
      <c r="M49" s="452"/>
      <c r="N49" s="452"/>
      <c r="O49" s="32"/>
      <c r="P49" s="62"/>
      <c r="Q49" s="60"/>
    </row>
    <row r="50" spans="1:17" x14ac:dyDescent="0.55000000000000004">
      <c r="A50" s="60"/>
      <c r="B50" s="328">
        <v>26</v>
      </c>
      <c r="C50" s="452" t="s">
        <v>140</v>
      </c>
      <c r="D50" s="452"/>
      <c r="E50" s="452"/>
      <c r="F50" s="452"/>
      <c r="G50" s="452"/>
      <c r="H50" s="452"/>
      <c r="I50" s="452"/>
      <c r="J50" s="452"/>
      <c r="K50" s="452"/>
      <c r="L50" s="452"/>
      <c r="M50" s="452"/>
      <c r="N50" s="452"/>
      <c r="O50" s="32"/>
      <c r="P50" s="62"/>
      <c r="Q50" s="60"/>
    </row>
    <row r="51" spans="1:17" x14ac:dyDescent="0.55000000000000004">
      <c r="A51" s="60"/>
      <c r="B51" s="328">
        <v>27</v>
      </c>
      <c r="C51" s="452" t="s">
        <v>1284</v>
      </c>
      <c r="D51" s="452"/>
      <c r="E51" s="452"/>
      <c r="F51" s="452"/>
      <c r="G51" s="452"/>
      <c r="H51" s="452"/>
      <c r="I51" s="452"/>
      <c r="J51" s="452"/>
      <c r="K51" s="452"/>
      <c r="L51" s="452"/>
      <c r="M51" s="452"/>
      <c r="N51" s="452"/>
      <c r="O51" s="32"/>
      <c r="P51" s="62"/>
      <c r="Q51" s="60"/>
    </row>
    <row r="52" spans="1:17" x14ac:dyDescent="0.55000000000000004">
      <c r="A52" s="60"/>
      <c r="B52" s="328">
        <v>28</v>
      </c>
      <c r="C52" s="452" t="s">
        <v>141</v>
      </c>
      <c r="D52" s="452"/>
      <c r="E52" s="452"/>
      <c r="F52" s="452"/>
      <c r="G52" s="452"/>
      <c r="H52" s="452"/>
      <c r="I52" s="452"/>
      <c r="J52" s="452"/>
      <c r="K52" s="452"/>
      <c r="L52" s="452"/>
      <c r="M52" s="452"/>
      <c r="N52" s="452"/>
      <c r="O52" s="32"/>
      <c r="P52" s="62"/>
      <c r="Q52" s="60"/>
    </row>
    <row r="53" spans="1:17" x14ac:dyDescent="0.55000000000000004">
      <c r="A53" s="60"/>
      <c r="B53" s="328">
        <v>29</v>
      </c>
      <c r="C53" s="452" t="s">
        <v>142</v>
      </c>
      <c r="D53" s="452"/>
      <c r="E53" s="452"/>
      <c r="F53" s="452"/>
      <c r="G53" s="452"/>
      <c r="H53" s="452"/>
      <c r="I53" s="452"/>
      <c r="J53" s="452"/>
      <c r="K53" s="452"/>
      <c r="L53" s="452"/>
      <c r="M53" s="452"/>
      <c r="N53" s="452"/>
      <c r="O53" s="32"/>
      <c r="P53" s="62"/>
      <c r="Q53" s="60"/>
    </row>
    <row r="54" spans="1:17" x14ac:dyDescent="0.55000000000000004">
      <c r="A54" s="60"/>
      <c r="B54" s="328">
        <v>30</v>
      </c>
      <c r="C54" s="452" t="s">
        <v>143</v>
      </c>
      <c r="D54" s="452"/>
      <c r="E54" s="452"/>
      <c r="F54" s="452"/>
      <c r="G54" s="452"/>
      <c r="H54" s="452"/>
      <c r="I54" s="452"/>
      <c r="J54" s="452"/>
      <c r="K54" s="452"/>
      <c r="L54" s="452"/>
      <c r="M54" s="452"/>
      <c r="N54" s="452"/>
      <c r="O54" s="32"/>
      <c r="P54" s="62"/>
      <c r="Q54" s="60"/>
    </row>
    <row r="55" spans="1:17" x14ac:dyDescent="0.55000000000000004">
      <c r="A55" s="60"/>
      <c r="B55" s="328">
        <v>31</v>
      </c>
      <c r="C55" s="452" t="s">
        <v>144</v>
      </c>
      <c r="D55" s="452"/>
      <c r="E55" s="452"/>
      <c r="F55" s="452"/>
      <c r="G55" s="452"/>
      <c r="H55" s="452"/>
      <c r="I55" s="452"/>
      <c r="J55" s="452"/>
      <c r="K55" s="452"/>
      <c r="L55" s="452"/>
      <c r="M55" s="452"/>
      <c r="N55" s="452"/>
      <c r="O55" s="65"/>
      <c r="P55" s="62"/>
      <c r="Q55" s="60"/>
    </row>
    <row r="56" spans="1:17" x14ac:dyDescent="0.55000000000000004">
      <c r="A56" s="60"/>
      <c r="B56" s="328">
        <v>32</v>
      </c>
      <c r="C56" s="452" t="s">
        <v>145</v>
      </c>
      <c r="D56" s="452"/>
      <c r="E56" s="452"/>
      <c r="F56" s="452"/>
      <c r="G56" s="452"/>
      <c r="H56" s="452"/>
      <c r="I56" s="452"/>
      <c r="J56" s="452"/>
      <c r="K56" s="452"/>
      <c r="L56" s="452"/>
      <c r="M56" s="452"/>
      <c r="N56" s="452"/>
      <c r="O56" s="65"/>
      <c r="P56" s="62"/>
      <c r="Q56" s="60"/>
    </row>
    <row r="57" spans="1:17" x14ac:dyDescent="0.55000000000000004">
      <c r="A57" s="60"/>
      <c r="B57" s="328">
        <v>33</v>
      </c>
      <c r="C57" s="452" t="s">
        <v>146</v>
      </c>
      <c r="D57" s="452"/>
      <c r="E57" s="452"/>
      <c r="F57" s="452"/>
      <c r="G57" s="452"/>
      <c r="H57" s="452"/>
      <c r="I57" s="452"/>
      <c r="J57" s="452"/>
      <c r="K57" s="452"/>
      <c r="L57" s="452"/>
      <c r="M57" s="452"/>
      <c r="N57" s="452"/>
      <c r="O57" s="32"/>
      <c r="P57" s="62"/>
      <c r="Q57" s="60"/>
    </row>
    <row r="58" spans="1:17" x14ac:dyDescent="0.55000000000000004">
      <c r="A58" s="60"/>
      <c r="B58" s="328">
        <v>34</v>
      </c>
      <c r="C58" s="461" t="s">
        <v>147</v>
      </c>
      <c r="D58" s="461"/>
      <c r="E58" s="461"/>
      <c r="F58" s="461"/>
      <c r="G58" s="461"/>
      <c r="H58" s="461"/>
      <c r="I58" s="461"/>
      <c r="J58" s="461"/>
      <c r="K58" s="461"/>
      <c r="L58" s="461"/>
      <c r="M58" s="461"/>
      <c r="N58" s="461"/>
      <c r="O58" s="65"/>
      <c r="P58" s="62"/>
      <c r="Q58" s="60"/>
    </row>
    <row r="59" spans="1:17" x14ac:dyDescent="0.55000000000000004">
      <c r="A59" s="60"/>
      <c r="B59" s="32"/>
      <c r="C59" s="462" t="s">
        <v>148</v>
      </c>
      <c r="D59" s="462"/>
      <c r="E59" s="462"/>
      <c r="F59" s="462"/>
      <c r="G59" s="462"/>
      <c r="H59" s="462"/>
      <c r="I59" s="462"/>
      <c r="J59" s="462"/>
      <c r="K59" s="462"/>
      <c r="L59" s="462"/>
      <c r="M59" s="462"/>
      <c r="N59" s="462"/>
      <c r="O59" s="32"/>
      <c r="P59" s="62"/>
      <c r="Q59" s="60"/>
    </row>
    <row r="60" spans="1:17" x14ac:dyDescent="0.55000000000000004">
      <c r="A60" s="60"/>
      <c r="B60" s="32">
        <v>35</v>
      </c>
      <c r="C60" s="463" t="s">
        <v>149</v>
      </c>
      <c r="D60" s="463"/>
      <c r="E60" s="463"/>
      <c r="F60" s="463"/>
      <c r="G60" s="463"/>
      <c r="H60" s="463"/>
      <c r="I60" s="463"/>
      <c r="J60" s="463"/>
      <c r="K60" s="463"/>
      <c r="L60" s="463"/>
      <c r="M60" s="463"/>
      <c r="N60" s="463"/>
      <c r="O60" s="65"/>
      <c r="P60" s="62"/>
      <c r="Q60" s="60"/>
    </row>
    <row r="61" spans="1:17" x14ac:dyDescent="0.55000000000000004">
      <c r="A61" s="60"/>
      <c r="B61" s="32">
        <v>36</v>
      </c>
      <c r="C61" s="463" t="s">
        <v>150</v>
      </c>
      <c r="D61" s="463"/>
      <c r="E61" s="463"/>
      <c r="F61" s="463"/>
      <c r="G61" s="463"/>
      <c r="H61" s="463"/>
      <c r="I61" s="463"/>
      <c r="J61" s="463"/>
      <c r="K61" s="463"/>
      <c r="L61" s="463"/>
      <c r="M61" s="463"/>
      <c r="N61" s="463"/>
      <c r="O61" s="32"/>
      <c r="P61" s="62"/>
      <c r="Q61" s="60"/>
    </row>
    <row r="62" spans="1:17" x14ac:dyDescent="0.55000000000000004">
      <c r="A62" s="60"/>
      <c r="B62" s="32">
        <v>37</v>
      </c>
      <c r="C62" s="463" t="s">
        <v>151</v>
      </c>
      <c r="D62" s="463"/>
      <c r="E62" s="463"/>
      <c r="F62" s="463"/>
      <c r="G62" s="463"/>
      <c r="H62" s="463"/>
      <c r="I62" s="463"/>
      <c r="J62" s="463"/>
      <c r="K62" s="463"/>
      <c r="L62" s="463"/>
      <c r="M62" s="463"/>
      <c r="N62" s="463"/>
      <c r="O62" s="32"/>
      <c r="P62" s="62"/>
      <c r="Q62" s="60"/>
    </row>
    <row r="63" spans="1:17" x14ac:dyDescent="0.55000000000000004">
      <c r="A63" s="60"/>
      <c r="B63" s="32"/>
      <c r="C63" s="462" t="s">
        <v>152</v>
      </c>
      <c r="D63" s="462"/>
      <c r="E63" s="462"/>
      <c r="F63" s="462"/>
      <c r="G63" s="462"/>
      <c r="H63" s="462"/>
      <c r="I63" s="462"/>
      <c r="J63" s="462"/>
      <c r="K63" s="462"/>
      <c r="L63" s="462"/>
      <c r="M63" s="462"/>
      <c r="N63" s="462"/>
      <c r="O63" s="65"/>
      <c r="P63" s="62"/>
      <c r="Q63" s="60"/>
    </row>
    <row r="64" spans="1:17" x14ac:dyDescent="0.55000000000000004">
      <c r="A64" s="60"/>
      <c r="B64" s="32">
        <v>38</v>
      </c>
      <c r="C64" s="463" t="s">
        <v>153</v>
      </c>
      <c r="D64" s="463" t="s">
        <v>154</v>
      </c>
      <c r="E64" s="463" t="s">
        <v>154</v>
      </c>
      <c r="F64" s="463" t="s">
        <v>154</v>
      </c>
      <c r="G64" s="463" t="s">
        <v>154</v>
      </c>
      <c r="H64" s="463" t="s">
        <v>154</v>
      </c>
      <c r="I64" s="463" t="s">
        <v>154</v>
      </c>
      <c r="J64" s="463" t="s">
        <v>154</v>
      </c>
      <c r="K64" s="463" t="s">
        <v>154</v>
      </c>
      <c r="L64" s="463" t="s">
        <v>154</v>
      </c>
      <c r="M64" s="463" t="s">
        <v>154</v>
      </c>
      <c r="N64" s="463" t="s">
        <v>154</v>
      </c>
      <c r="O64" s="32"/>
      <c r="P64" s="62"/>
      <c r="Q64" s="60"/>
    </row>
    <row r="65" spans="1:17" x14ac:dyDescent="0.55000000000000004">
      <c r="A65" s="60"/>
      <c r="B65" s="32">
        <v>39</v>
      </c>
      <c r="C65" s="463" t="s">
        <v>155</v>
      </c>
      <c r="D65" s="463" t="s">
        <v>155</v>
      </c>
      <c r="E65" s="463" t="s">
        <v>155</v>
      </c>
      <c r="F65" s="463" t="s">
        <v>155</v>
      </c>
      <c r="G65" s="463" t="s">
        <v>155</v>
      </c>
      <c r="H65" s="463" t="s">
        <v>155</v>
      </c>
      <c r="I65" s="463" t="s">
        <v>155</v>
      </c>
      <c r="J65" s="463" t="s">
        <v>155</v>
      </c>
      <c r="K65" s="463" t="s">
        <v>155</v>
      </c>
      <c r="L65" s="463" t="s">
        <v>155</v>
      </c>
      <c r="M65" s="463" t="s">
        <v>155</v>
      </c>
      <c r="N65" s="463" t="s">
        <v>155</v>
      </c>
      <c r="O65" s="65"/>
      <c r="P65" s="62"/>
      <c r="Q65" s="60"/>
    </row>
    <row r="66" spans="1:17" x14ac:dyDescent="0.55000000000000004">
      <c r="A66" s="60"/>
      <c r="B66" s="32">
        <v>40</v>
      </c>
      <c r="C66" s="463" t="s">
        <v>156</v>
      </c>
      <c r="D66" s="463" t="s">
        <v>156</v>
      </c>
      <c r="E66" s="463" t="s">
        <v>156</v>
      </c>
      <c r="F66" s="463" t="s">
        <v>156</v>
      </c>
      <c r="G66" s="463" t="s">
        <v>156</v>
      </c>
      <c r="H66" s="463" t="s">
        <v>156</v>
      </c>
      <c r="I66" s="463" t="s">
        <v>156</v>
      </c>
      <c r="J66" s="463" t="s">
        <v>156</v>
      </c>
      <c r="K66" s="463" t="s">
        <v>156</v>
      </c>
      <c r="L66" s="463" t="s">
        <v>156</v>
      </c>
      <c r="M66" s="463" t="s">
        <v>156</v>
      </c>
      <c r="N66" s="463" t="s">
        <v>156</v>
      </c>
      <c r="O66" s="32"/>
      <c r="P66" s="62"/>
      <c r="Q66" s="60"/>
    </row>
    <row r="67" spans="1:17" x14ac:dyDescent="0.55000000000000004">
      <c r="A67" s="60"/>
      <c r="B67" s="32"/>
      <c r="C67" s="462" t="s">
        <v>157</v>
      </c>
      <c r="D67" s="462"/>
      <c r="E67" s="462"/>
      <c r="F67" s="462"/>
      <c r="G67" s="462"/>
      <c r="H67" s="462"/>
      <c r="I67" s="462"/>
      <c r="J67" s="462"/>
      <c r="K67" s="462"/>
      <c r="L67" s="462"/>
      <c r="M67" s="462"/>
      <c r="N67" s="462"/>
      <c r="O67" s="65"/>
      <c r="P67" s="62"/>
      <c r="Q67" s="60"/>
    </row>
    <row r="68" spans="1:17" x14ac:dyDescent="0.55000000000000004">
      <c r="A68" s="60"/>
      <c r="B68" s="32">
        <v>41</v>
      </c>
      <c r="C68" s="463" t="s">
        <v>158</v>
      </c>
      <c r="D68" s="463"/>
      <c r="E68" s="463"/>
      <c r="F68" s="463"/>
      <c r="G68" s="463"/>
      <c r="H68" s="463"/>
      <c r="I68" s="463"/>
      <c r="J68" s="463"/>
      <c r="K68" s="463"/>
      <c r="L68" s="463"/>
      <c r="M68" s="463"/>
      <c r="N68" s="463"/>
      <c r="O68" s="32"/>
      <c r="P68" s="62"/>
      <c r="Q68" s="60"/>
    </row>
    <row r="69" spans="1:17" x14ac:dyDescent="0.55000000000000004">
      <c r="A69" s="60"/>
      <c r="B69" s="32">
        <v>42</v>
      </c>
      <c r="C69" s="463" t="s">
        <v>159</v>
      </c>
      <c r="D69" s="463"/>
      <c r="E69" s="463"/>
      <c r="F69" s="463"/>
      <c r="G69" s="463"/>
      <c r="H69" s="463"/>
      <c r="I69" s="463"/>
      <c r="J69" s="463"/>
      <c r="K69" s="463"/>
      <c r="L69" s="463"/>
      <c r="M69" s="463"/>
      <c r="N69" s="463"/>
      <c r="O69" s="65"/>
      <c r="P69" s="62"/>
      <c r="Q69" s="60"/>
    </row>
    <row r="70" spans="1:17" ht="43.2" x14ac:dyDescent="0.55000000000000004">
      <c r="C70" s="467" t="s">
        <v>160</v>
      </c>
      <c r="D70" s="467"/>
      <c r="E70" s="467"/>
      <c r="F70" s="467"/>
      <c r="G70" s="467"/>
      <c r="H70" s="467"/>
      <c r="I70" s="467" t="s">
        <v>161</v>
      </c>
      <c r="J70" s="467"/>
      <c r="K70" s="467" t="s">
        <v>162</v>
      </c>
      <c r="L70" s="467"/>
      <c r="M70" s="467"/>
      <c r="N70" s="66" t="s">
        <v>163</v>
      </c>
    </row>
    <row r="71" spans="1:17" x14ac:dyDescent="0.55000000000000004">
      <c r="B71" s="32">
        <v>43</v>
      </c>
      <c r="C71" s="464" t="s">
        <v>164</v>
      </c>
      <c r="D71" s="465"/>
      <c r="E71" s="465"/>
      <c r="F71" s="465"/>
      <c r="G71" s="465"/>
      <c r="H71" s="466"/>
      <c r="I71" s="418">
        <v>0</v>
      </c>
      <c r="J71" s="418"/>
      <c r="K71" s="418">
        <v>0</v>
      </c>
      <c r="L71" s="418"/>
      <c r="M71" s="418"/>
      <c r="N71" s="67" t="e">
        <f>K71/I71</f>
        <v>#DIV/0!</v>
      </c>
    </row>
  </sheetData>
  <mergeCells count="78">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 ref="C58:N58"/>
    <mergeCell ref="C59:N59"/>
    <mergeCell ref="C60:N60"/>
    <mergeCell ref="C61:N61"/>
    <mergeCell ref="C52:N52"/>
    <mergeCell ref="C53:N53"/>
    <mergeCell ref="C54:N54"/>
    <mergeCell ref="C55:N55"/>
    <mergeCell ref="C56:N56"/>
    <mergeCell ref="C57:N57"/>
    <mergeCell ref="C42:N42"/>
    <mergeCell ref="C43:N43"/>
    <mergeCell ref="C44:N44"/>
    <mergeCell ref="C45:N45"/>
    <mergeCell ref="C46:N46"/>
    <mergeCell ref="C47:N47"/>
    <mergeCell ref="C48:N48"/>
    <mergeCell ref="C49:N49"/>
    <mergeCell ref="C50:N50"/>
    <mergeCell ref="C51:N51"/>
    <mergeCell ref="C41:N41"/>
    <mergeCell ref="C31:N31"/>
    <mergeCell ref="C32:N32"/>
    <mergeCell ref="C33:N33"/>
    <mergeCell ref="C34:N34"/>
    <mergeCell ref="C35:N35"/>
    <mergeCell ref="C36:N36"/>
    <mergeCell ref="C37:N37"/>
    <mergeCell ref="C38:N38"/>
    <mergeCell ref="C39:N39"/>
    <mergeCell ref="C40:N40"/>
    <mergeCell ref="C30:N30"/>
    <mergeCell ref="B21:F21"/>
    <mergeCell ref="G21:P21"/>
    <mergeCell ref="B23:B24"/>
    <mergeCell ref="C23:N23"/>
    <mergeCell ref="O23:O24"/>
    <mergeCell ref="P23:P24"/>
    <mergeCell ref="C24:N24"/>
    <mergeCell ref="C25:N25"/>
    <mergeCell ref="C26:N26"/>
    <mergeCell ref="C27:N27"/>
    <mergeCell ref="C28:N28"/>
    <mergeCell ref="C29:N29"/>
    <mergeCell ref="B20:F20"/>
    <mergeCell ref="G20:P20"/>
    <mergeCell ref="B13:C13"/>
    <mergeCell ref="D13:P13"/>
    <mergeCell ref="B14:C14"/>
    <mergeCell ref="D14:P14"/>
    <mergeCell ref="B15:C15"/>
    <mergeCell ref="D15:P15"/>
    <mergeCell ref="B16:C16"/>
    <mergeCell ref="D16:P16"/>
    <mergeCell ref="B18:P18"/>
    <mergeCell ref="B19:F19"/>
    <mergeCell ref="G19:P19"/>
    <mergeCell ref="B12:C12"/>
    <mergeCell ref="D12:P12"/>
    <mergeCell ref="B2:C9"/>
    <mergeCell ref="D2:N5"/>
    <mergeCell ref="O2:P9"/>
    <mergeCell ref="D6:N9"/>
    <mergeCell ref="B11:P11"/>
  </mergeCells>
  <dataValidations count="1">
    <dataValidation type="list" allowBlank="1" showInputMessage="1" showErrorMessage="1" sqref="D12:P12">
      <formula1>$R$4:$R$6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2" sqref="B12:B17"/>
    </sheetView>
  </sheetViews>
  <sheetFormatPr baseColWidth="10" defaultRowHeight="14.4" x14ac:dyDescent="0.55000000000000004"/>
  <cols>
    <col min="2" max="2" width="28.26171875" customWidth="1"/>
    <col min="3" max="3" width="41.578125" style="90" customWidth="1"/>
    <col min="4" max="4" width="35.578125" customWidth="1"/>
  </cols>
  <sheetData>
    <row r="1" spans="1:7" ht="14.7" thickBot="1" x14ac:dyDescent="0.6">
      <c r="B1" s="68"/>
      <c r="C1" s="68"/>
    </row>
    <row r="2" spans="1:7" x14ac:dyDescent="0.55000000000000004">
      <c r="B2" s="472" t="s">
        <v>1</v>
      </c>
      <c r="C2" s="426" t="s">
        <v>165</v>
      </c>
      <c r="D2" s="427"/>
      <c r="E2" s="51"/>
      <c r="F2" s="52"/>
      <c r="G2" s="53"/>
    </row>
    <row r="3" spans="1:7" x14ac:dyDescent="0.55000000000000004">
      <c r="B3" s="473"/>
      <c r="C3" s="428"/>
      <c r="D3" s="429"/>
      <c r="E3" s="54"/>
      <c r="F3" s="2"/>
      <c r="G3" s="55"/>
    </row>
    <row r="4" spans="1:7" x14ac:dyDescent="0.55000000000000004">
      <c r="B4" s="473"/>
      <c r="C4" s="428"/>
      <c r="D4" s="429"/>
      <c r="E4" s="54"/>
      <c r="F4" s="2"/>
      <c r="G4" s="55"/>
    </row>
    <row r="5" spans="1:7" x14ac:dyDescent="0.55000000000000004">
      <c r="B5" s="473"/>
      <c r="C5" s="475"/>
      <c r="D5" s="476"/>
      <c r="E5" s="54"/>
      <c r="F5" s="2"/>
      <c r="G5" s="55"/>
    </row>
    <row r="6" spans="1:7" x14ac:dyDescent="0.55000000000000004">
      <c r="B6" s="473"/>
      <c r="C6" s="477" t="str">
        <f>PORTADA!D10</f>
        <v>Nombre de la Entidad</v>
      </c>
      <c r="D6" s="478"/>
      <c r="E6" s="54"/>
      <c r="F6" s="2"/>
      <c r="G6" s="55"/>
    </row>
    <row r="7" spans="1:7" x14ac:dyDescent="0.55000000000000004">
      <c r="B7" s="473"/>
      <c r="C7" s="479"/>
      <c r="D7" s="480"/>
      <c r="E7" s="54"/>
      <c r="F7" s="2"/>
      <c r="G7" s="55"/>
    </row>
    <row r="8" spans="1:7" x14ac:dyDescent="0.55000000000000004">
      <c r="B8" s="473"/>
      <c r="C8" s="479"/>
      <c r="D8" s="480"/>
      <c r="E8" s="54"/>
      <c r="F8" s="2"/>
      <c r="G8" s="55"/>
    </row>
    <row r="9" spans="1:7" ht="14.7" thickBot="1" x14ac:dyDescent="0.6">
      <c r="B9" s="474"/>
      <c r="C9" s="481"/>
      <c r="D9" s="482"/>
      <c r="E9" s="70"/>
      <c r="F9" s="71"/>
      <c r="G9" s="72"/>
    </row>
    <row r="10" spans="1:7" ht="14.7" thickBot="1" x14ac:dyDescent="0.6">
      <c r="B10" s="68"/>
      <c r="C10" s="68"/>
    </row>
    <row r="11" spans="1:7" ht="14.7" thickBot="1" x14ac:dyDescent="0.6">
      <c r="B11" s="73" t="s">
        <v>166</v>
      </c>
      <c r="C11" s="74" t="s">
        <v>167</v>
      </c>
      <c r="D11" s="75" t="s">
        <v>168</v>
      </c>
    </row>
    <row r="12" spans="1:7" ht="15.6" x14ac:dyDescent="0.55000000000000004">
      <c r="A12" s="76"/>
      <c r="B12" s="483" t="s">
        <v>169</v>
      </c>
      <c r="C12" s="80" t="s">
        <v>170</v>
      </c>
      <c r="D12" s="485"/>
      <c r="E12" s="76"/>
      <c r="F12" s="76"/>
      <c r="G12" s="76"/>
    </row>
    <row r="13" spans="1:7" ht="31.2" x14ac:dyDescent="0.55000000000000004">
      <c r="A13" s="76"/>
      <c r="B13" s="483"/>
      <c r="C13" s="81" t="s">
        <v>171</v>
      </c>
      <c r="D13" s="485"/>
      <c r="E13" s="76"/>
      <c r="F13" s="76"/>
      <c r="G13" s="76"/>
    </row>
    <row r="14" spans="1:7" ht="31.2" x14ac:dyDescent="0.55000000000000004">
      <c r="A14" s="76"/>
      <c r="B14" s="483"/>
      <c r="C14" s="81" t="s">
        <v>172</v>
      </c>
      <c r="D14" s="485"/>
      <c r="E14" s="76"/>
      <c r="F14" s="76"/>
      <c r="G14" s="76"/>
    </row>
    <row r="15" spans="1:7" ht="15.6" x14ac:dyDescent="0.55000000000000004">
      <c r="A15" s="76"/>
      <c r="B15" s="483"/>
      <c r="C15" s="80" t="s">
        <v>173</v>
      </c>
      <c r="D15" s="485"/>
      <c r="E15" s="76"/>
      <c r="F15" s="76"/>
      <c r="G15" s="76"/>
    </row>
    <row r="16" spans="1:7" ht="15.6" x14ac:dyDescent="0.55000000000000004">
      <c r="A16" s="76"/>
      <c r="B16" s="483"/>
      <c r="C16" s="82" t="s">
        <v>174</v>
      </c>
      <c r="D16" s="485"/>
      <c r="E16" s="76"/>
      <c r="F16" s="76"/>
      <c r="G16" s="76"/>
    </row>
    <row r="17" spans="1:7" ht="31.5" thickBot="1" x14ac:dyDescent="0.6">
      <c r="A17" s="76"/>
      <c r="B17" s="484"/>
      <c r="C17" s="83" t="s">
        <v>175</v>
      </c>
      <c r="D17" s="486"/>
      <c r="E17" s="76"/>
      <c r="F17" s="76"/>
      <c r="G17" s="76"/>
    </row>
    <row r="18" spans="1:7" ht="15.6" x14ac:dyDescent="0.55000000000000004">
      <c r="A18" s="76"/>
      <c r="B18" s="468" t="s">
        <v>176</v>
      </c>
      <c r="C18" s="84" t="s">
        <v>177</v>
      </c>
      <c r="D18" s="470"/>
      <c r="E18" s="76"/>
      <c r="F18" s="76"/>
      <c r="G18" s="76"/>
    </row>
    <row r="19" spans="1:7" ht="15.9" thickBot="1" x14ac:dyDescent="0.6">
      <c r="A19" s="76"/>
      <c r="B19" s="469"/>
      <c r="C19" s="85" t="s">
        <v>178</v>
      </c>
      <c r="D19" s="471"/>
      <c r="E19" s="76"/>
      <c r="F19" s="76"/>
      <c r="G19" s="76"/>
    </row>
    <row r="20" spans="1:7" ht="15.6" x14ac:dyDescent="0.55000000000000004">
      <c r="A20" s="76"/>
      <c r="B20" s="487" t="s">
        <v>179</v>
      </c>
      <c r="C20" s="86" t="s">
        <v>180</v>
      </c>
      <c r="D20" s="489"/>
      <c r="E20" s="76"/>
      <c r="F20" s="76"/>
      <c r="G20" s="76"/>
    </row>
    <row r="21" spans="1:7" ht="15.9" thickBot="1" x14ac:dyDescent="0.6">
      <c r="A21" s="76"/>
      <c r="B21" s="488"/>
      <c r="C21" s="87" t="s">
        <v>181</v>
      </c>
      <c r="D21" s="490"/>
      <c r="E21" s="76"/>
      <c r="F21" s="76"/>
      <c r="G21" s="76"/>
    </row>
    <row r="22" spans="1:7" ht="15.6" x14ac:dyDescent="0.55000000000000004">
      <c r="A22" s="76"/>
      <c r="B22" s="491" t="s">
        <v>182</v>
      </c>
      <c r="C22" s="86" t="s">
        <v>180</v>
      </c>
      <c r="D22" s="489"/>
      <c r="E22" s="76"/>
      <c r="F22" s="76"/>
      <c r="G22" s="76"/>
    </row>
    <row r="23" spans="1:7" ht="15.9" thickBot="1" x14ac:dyDescent="0.6">
      <c r="A23" s="76"/>
      <c r="B23" s="488"/>
      <c r="C23" s="87" t="s">
        <v>181</v>
      </c>
      <c r="D23" s="492"/>
      <c r="E23" s="76"/>
      <c r="F23" s="76"/>
      <c r="G23" s="76"/>
    </row>
    <row r="24" spans="1:7" ht="15.6" x14ac:dyDescent="0.55000000000000004">
      <c r="A24" s="76"/>
      <c r="B24" s="493" t="s">
        <v>183</v>
      </c>
      <c r="C24" s="86" t="s">
        <v>180</v>
      </c>
      <c r="D24" s="471"/>
      <c r="E24" s="76"/>
      <c r="F24" s="76"/>
      <c r="G24" s="76"/>
    </row>
    <row r="25" spans="1:7" ht="15.9" thickBot="1" x14ac:dyDescent="0.6">
      <c r="A25" s="76"/>
      <c r="B25" s="493"/>
      <c r="C25" s="87" t="s">
        <v>181</v>
      </c>
      <c r="D25" s="486"/>
      <c r="E25" s="76"/>
      <c r="F25" s="76"/>
      <c r="G25" s="76"/>
    </row>
    <row r="26" spans="1:7" ht="15.6" x14ac:dyDescent="0.55000000000000004">
      <c r="A26" s="76"/>
      <c r="B26" s="494" t="s">
        <v>184</v>
      </c>
      <c r="C26" s="84" t="s">
        <v>33</v>
      </c>
      <c r="D26" s="495"/>
      <c r="E26" s="76"/>
      <c r="F26" s="76"/>
      <c r="G26" s="76"/>
    </row>
    <row r="27" spans="1:7" ht="31.2" x14ac:dyDescent="0.55000000000000004">
      <c r="A27" s="76"/>
      <c r="B27" s="483"/>
      <c r="C27" s="81" t="s">
        <v>185</v>
      </c>
      <c r="D27" s="485"/>
      <c r="E27" s="76"/>
      <c r="F27" s="76"/>
      <c r="G27" s="76"/>
    </row>
    <row r="28" spans="1:7" ht="31.5" thickBot="1" x14ac:dyDescent="0.6">
      <c r="A28" s="76"/>
      <c r="B28" s="484"/>
      <c r="C28" s="77" t="s">
        <v>186</v>
      </c>
      <c r="D28" s="486"/>
      <c r="E28" s="76"/>
      <c r="F28" s="76"/>
      <c r="G28" s="76"/>
    </row>
    <row r="29" spans="1:7" ht="46.8" x14ac:dyDescent="0.55000000000000004">
      <c r="A29" s="76"/>
      <c r="B29" s="494" t="s">
        <v>187</v>
      </c>
      <c r="C29" s="84" t="s">
        <v>188</v>
      </c>
      <c r="D29" s="495"/>
      <c r="E29" s="76"/>
      <c r="F29" s="76"/>
      <c r="G29" s="76"/>
    </row>
    <row r="30" spans="1:7" ht="15.6" x14ac:dyDescent="0.55000000000000004">
      <c r="A30" s="76"/>
      <c r="B30" s="483"/>
      <c r="C30" s="81" t="s">
        <v>189</v>
      </c>
      <c r="D30" s="485"/>
      <c r="E30" s="76"/>
      <c r="F30" s="76"/>
      <c r="G30" s="76"/>
    </row>
    <row r="31" spans="1:7" ht="31.2" x14ac:dyDescent="0.55000000000000004">
      <c r="A31" s="76"/>
      <c r="B31" s="483"/>
      <c r="C31" s="81" t="s">
        <v>190</v>
      </c>
      <c r="D31" s="485"/>
      <c r="E31" s="76"/>
      <c r="F31" s="76"/>
      <c r="G31" s="76"/>
    </row>
    <row r="32" spans="1:7" ht="31.2" x14ac:dyDescent="0.55000000000000004">
      <c r="A32" s="76"/>
      <c r="B32" s="483"/>
      <c r="C32" s="81" t="s">
        <v>191</v>
      </c>
      <c r="D32" s="485"/>
      <c r="E32" s="76"/>
      <c r="F32" s="76"/>
      <c r="G32" s="76"/>
    </row>
    <row r="33" spans="1:7" ht="31.2" x14ac:dyDescent="0.55000000000000004">
      <c r="A33" s="76"/>
      <c r="B33" s="483"/>
      <c r="C33" s="81" t="s">
        <v>192</v>
      </c>
      <c r="D33" s="485"/>
      <c r="E33" s="76"/>
      <c r="F33" s="76"/>
      <c r="G33" s="76"/>
    </row>
    <row r="34" spans="1:7" ht="15.6" x14ac:dyDescent="0.55000000000000004">
      <c r="A34" s="76"/>
      <c r="B34" s="483"/>
      <c r="C34" s="81" t="s">
        <v>193</v>
      </c>
      <c r="D34" s="485"/>
      <c r="E34" s="76"/>
      <c r="F34" s="76"/>
      <c r="G34" s="76"/>
    </row>
    <row r="35" spans="1:7" ht="31.5" thickBot="1" x14ac:dyDescent="0.6">
      <c r="A35" s="76"/>
      <c r="B35" s="484"/>
      <c r="C35" s="77" t="s">
        <v>194</v>
      </c>
      <c r="D35" s="486"/>
      <c r="E35" s="76"/>
      <c r="F35" s="76"/>
      <c r="G35" s="76"/>
    </row>
    <row r="36" spans="1:7" ht="15.6" x14ac:dyDescent="0.55000000000000004">
      <c r="A36" s="76"/>
      <c r="B36" s="468" t="s">
        <v>195</v>
      </c>
      <c r="C36" s="84" t="s">
        <v>25</v>
      </c>
      <c r="D36" s="495"/>
      <c r="E36" s="76"/>
      <c r="F36" s="76"/>
      <c r="G36" s="76"/>
    </row>
    <row r="37" spans="1:7" ht="15.6" x14ac:dyDescent="0.55000000000000004">
      <c r="A37" s="76"/>
      <c r="B37" s="496"/>
      <c r="C37" s="81" t="s">
        <v>196</v>
      </c>
      <c r="D37" s="485"/>
      <c r="E37" s="76"/>
      <c r="F37" s="76"/>
      <c r="G37" s="76"/>
    </row>
    <row r="38" spans="1:7" ht="15.6" x14ac:dyDescent="0.55000000000000004">
      <c r="A38" s="76"/>
      <c r="B38" s="496"/>
      <c r="C38" s="81" t="s">
        <v>197</v>
      </c>
      <c r="D38" s="485"/>
      <c r="E38" s="76"/>
      <c r="F38" s="76"/>
      <c r="G38" s="76"/>
    </row>
    <row r="39" spans="1:7" ht="15.6" x14ac:dyDescent="0.55000000000000004">
      <c r="A39" s="76"/>
      <c r="B39" s="496"/>
      <c r="C39" s="81" t="s">
        <v>198</v>
      </c>
      <c r="D39" s="499"/>
      <c r="E39" s="76"/>
      <c r="F39" s="76"/>
      <c r="G39" s="76"/>
    </row>
    <row r="40" spans="1:7" ht="15.9" thickBot="1" x14ac:dyDescent="0.6">
      <c r="A40" s="76"/>
      <c r="B40" s="497"/>
      <c r="C40" s="77" t="s">
        <v>199</v>
      </c>
      <c r="D40" s="77"/>
      <c r="E40" s="76"/>
      <c r="F40" s="76"/>
      <c r="G40" s="76"/>
    </row>
    <row r="41" spans="1:7" ht="31.2" x14ac:dyDescent="0.55000000000000004">
      <c r="A41" s="76"/>
      <c r="B41" s="494" t="s">
        <v>200</v>
      </c>
      <c r="C41" s="84" t="s">
        <v>201</v>
      </c>
      <c r="D41" s="495"/>
      <c r="E41" s="76"/>
      <c r="F41" s="76"/>
      <c r="G41" s="76"/>
    </row>
    <row r="42" spans="1:7" ht="31.2" x14ac:dyDescent="0.55000000000000004">
      <c r="A42" s="76"/>
      <c r="B42" s="483"/>
      <c r="C42" s="80" t="s">
        <v>202</v>
      </c>
      <c r="D42" s="485"/>
      <c r="E42" s="76"/>
      <c r="F42" s="76"/>
      <c r="G42" s="76"/>
    </row>
    <row r="43" spans="1:7" ht="15.6" x14ac:dyDescent="0.55000000000000004">
      <c r="A43" s="76"/>
      <c r="B43" s="483"/>
      <c r="C43" s="80" t="s">
        <v>203</v>
      </c>
      <c r="D43" s="485"/>
      <c r="E43" s="76"/>
      <c r="F43" s="76"/>
      <c r="G43" s="76"/>
    </row>
    <row r="44" spans="1:7" ht="15.6" x14ac:dyDescent="0.55000000000000004">
      <c r="A44" s="76"/>
      <c r="B44" s="483"/>
      <c r="C44" s="81" t="s">
        <v>204</v>
      </c>
      <c r="D44" s="485"/>
      <c r="E44" s="76"/>
      <c r="F44" s="76"/>
      <c r="G44" s="76"/>
    </row>
    <row r="45" spans="1:7" ht="15.6" x14ac:dyDescent="0.55000000000000004">
      <c r="A45" s="76"/>
      <c r="B45" s="483"/>
      <c r="C45" s="81" t="s">
        <v>205</v>
      </c>
      <c r="D45" s="485"/>
      <c r="E45" s="76"/>
      <c r="F45" s="76"/>
      <c r="G45" s="76"/>
    </row>
    <row r="46" spans="1:7" ht="15.6" x14ac:dyDescent="0.55000000000000004">
      <c r="A46" s="76"/>
      <c r="B46" s="483"/>
      <c r="C46" s="81" t="s">
        <v>206</v>
      </c>
      <c r="D46" s="485"/>
      <c r="E46" s="76"/>
      <c r="F46" s="76"/>
      <c r="G46" s="76"/>
    </row>
    <row r="47" spans="1:7" ht="15.6" x14ac:dyDescent="0.55000000000000004">
      <c r="A47" s="76"/>
      <c r="B47" s="483"/>
      <c r="C47" s="80" t="s">
        <v>207</v>
      </c>
      <c r="D47" s="485"/>
      <c r="E47" s="76"/>
      <c r="F47" s="76"/>
      <c r="G47" s="76"/>
    </row>
    <row r="48" spans="1:7" ht="15.6" x14ac:dyDescent="0.55000000000000004">
      <c r="A48" s="76"/>
      <c r="B48" s="483"/>
      <c r="C48" s="80" t="s">
        <v>173</v>
      </c>
      <c r="D48" s="485"/>
      <c r="E48" s="76"/>
      <c r="F48" s="76"/>
      <c r="G48" s="76"/>
    </row>
    <row r="49" spans="1:7" ht="31.2" x14ac:dyDescent="0.55000000000000004">
      <c r="A49" s="76"/>
      <c r="B49" s="483"/>
      <c r="C49" s="81" t="s">
        <v>208</v>
      </c>
      <c r="D49" s="485"/>
      <c r="E49" s="76"/>
      <c r="F49" s="76"/>
      <c r="G49" s="76"/>
    </row>
    <row r="50" spans="1:7" ht="15.6" x14ac:dyDescent="0.55000000000000004">
      <c r="A50" s="76"/>
      <c r="B50" s="483"/>
      <c r="C50" s="80" t="s">
        <v>21</v>
      </c>
      <c r="D50" s="485"/>
      <c r="E50" s="76"/>
      <c r="F50" s="76"/>
      <c r="G50" s="76"/>
    </row>
    <row r="51" spans="1:7" ht="15.6" x14ac:dyDescent="0.55000000000000004">
      <c r="A51" s="76"/>
      <c r="B51" s="483"/>
      <c r="C51" s="80" t="s">
        <v>23</v>
      </c>
      <c r="D51" s="485"/>
      <c r="E51" s="76"/>
      <c r="F51" s="76"/>
      <c r="G51" s="76"/>
    </row>
    <row r="52" spans="1:7" ht="15.6" x14ac:dyDescent="0.55000000000000004">
      <c r="A52" s="76"/>
      <c r="B52" s="483"/>
      <c r="C52" s="80" t="s">
        <v>25</v>
      </c>
      <c r="D52" s="485"/>
      <c r="E52" s="76"/>
      <c r="F52" s="76"/>
      <c r="G52" s="76"/>
    </row>
    <row r="53" spans="1:7" ht="15.6" x14ac:dyDescent="0.55000000000000004">
      <c r="A53" s="76"/>
      <c r="B53" s="483"/>
      <c r="C53" s="80" t="s">
        <v>27</v>
      </c>
      <c r="D53" s="485"/>
      <c r="E53" s="76"/>
      <c r="F53" s="76"/>
      <c r="G53" s="76"/>
    </row>
    <row r="54" spans="1:7" ht="31.2" x14ac:dyDescent="0.55000000000000004">
      <c r="A54" s="76"/>
      <c r="B54" s="483"/>
      <c r="C54" s="81" t="s">
        <v>209</v>
      </c>
      <c r="D54" s="485"/>
      <c r="E54" s="76"/>
      <c r="F54" s="76"/>
      <c r="G54" s="76"/>
    </row>
    <row r="55" spans="1:7" ht="15.6" x14ac:dyDescent="0.55000000000000004">
      <c r="A55" s="76"/>
      <c r="B55" s="483"/>
      <c r="C55" s="81" t="s">
        <v>210</v>
      </c>
      <c r="D55" s="485"/>
      <c r="E55" s="76"/>
      <c r="F55" s="76"/>
      <c r="G55" s="76"/>
    </row>
    <row r="56" spans="1:7" ht="15.6" x14ac:dyDescent="0.55000000000000004">
      <c r="A56" s="76"/>
      <c r="B56" s="483"/>
      <c r="C56" s="81" t="s">
        <v>211</v>
      </c>
      <c r="D56" s="485"/>
      <c r="E56" s="76"/>
      <c r="F56" s="76"/>
      <c r="G56" s="76"/>
    </row>
    <row r="57" spans="1:7" ht="15.6" x14ac:dyDescent="0.55000000000000004">
      <c r="A57" s="76"/>
      <c r="B57" s="483"/>
      <c r="C57" s="81" t="s">
        <v>212</v>
      </c>
      <c r="D57" s="485"/>
      <c r="E57" s="76"/>
      <c r="F57" s="76"/>
      <c r="G57" s="76"/>
    </row>
    <row r="58" spans="1:7" ht="31.2" x14ac:dyDescent="0.55000000000000004">
      <c r="A58" s="76"/>
      <c r="B58" s="483"/>
      <c r="C58" s="81" t="s">
        <v>213</v>
      </c>
      <c r="D58" s="485"/>
      <c r="E58" s="76"/>
      <c r="F58" s="76"/>
      <c r="G58" s="76"/>
    </row>
    <row r="59" spans="1:7" ht="15.6" x14ac:dyDescent="0.55000000000000004">
      <c r="A59" s="76"/>
      <c r="B59" s="483"/>
      <c r="C59" s="81" t="s">
        <v>214</v>
      </c>
      <c r="D59" s="485"/>
      <c r="E59" s="76"/>
      <c r="F59" s="76"/>
      <c r="G59" s="76"/>
    </row>
    <row r="60" spans="1:7" ht="15.6" x14ac:dyDescent="0.55000000000000004">
      <c r="A60" s="76"/>
      <c r="B60" s="483"/>
      <c r="C60" s="81" t="s">
        <v>215</v>
      </c>
      <c r="D60" s="485"/>
      <c r="E60" s="76"/>
      <c r="F60" s="76"/>
      <c r="G60" s="76"/>
    </row>
    <row r="61" spans="1:7" ht="15.6" x14ac:dyDescent="0.55000000000000004">
      <c r="A61" s="76"/>
      <c r="B61" s="483"/>
      <c r="C61" s="81" t="s">
        <v>216</v>
      </c>
      <c r="D61" s="485"/>
      <c r="E61" s="76"/>
      <c r="F61" s="76"/>
      <c r="G61" s="76"/>
    </row>
    <row r="62" spans="1:7" ht="15.6" x14ac:dyDescent="0.55000000000000004">
      <c r="A62" s="76"/>
      <c r="B62" s="483"/>
      <c r="C62" s="81" t="s">
        <v>217</v>
      </c>
      <c r="D62" s="485"/>
      <c r="E62" s="76"/>
      <c r="F62" s="76"/>
      <c r="G62" s="76"/>
    </row>
    <row r="63" spans="1:7" ht="15.6" x14ac:dyDescent="0.55000000000000004">
      <c r="A63" s="76"/>
      <c r="B63" s="483"/>
      <c r="C63" s="81" t="s">
        <v>218</v>
      </c>
      <c r="D63" s="485"/>
      <c r="E63" s="76"/>
      <c r="F63" s="76"/>
      <c r="G63" s="76"/>
    </row>
    <row r="64" spans="1:7" ht="15.6" x14ac:dyDescent="0.55000000000000004">
      <c r="A64" s="76"/>
      <c r="B64" s="483"/>
      <c r="C64" s="81" t="s">
        <v>219</v>
      </c>
      <c r="D64" s="485"/>
      <c r="E64" s="76"/>
      <c r="F64" s="76"/>
      <c r="G64" s="76"/>
    </row>
    <row r="65" spans="1:7" ht="15.6" x14ac:dyDescent="0.55000000000000004">
      <c r="A65" s="76"/>
      <c r="B65" s="483"/>
      <c r="C65" s="81" t="s">
        <v>220</v>
      </c>
      <c r="D65" s="485"/>
      <c r="E65" s="76"/>
      <c r="F65" s="76"/>
      <c r="G65" s="76"/>
    </row>
    <row r="66" spans="1:7" ht="15.6" x14ac:dyDescent="0.55000000000000004">
      <c r="A66" s="76"/>
      <c r="B66" s="483"/>
      <c r="C66" s="81" t="s">
        <v>221</v>
      </c>
      <c r="D66" s="485"/>
      <c r="E66" s="76"/>
      <c r="F66" s="76"/>
      <c r="G66" s="76"/>
    </row>
    <row r="67" spans="1:7" ht="15.6" x14ac:dyDescent="0.55000000000000004">
      <c r="A67" s="76"/>
      <c r="B67" s="483"/>
      <c r="C67" s="81" t="s">
        <v>222</v>
      </c>
      <c r="D67" s="485"/>
      <c r="E67" s="76"/>
      <c r="F67" s="76"/>
      <c r="G67" s="76"/>
    </row>
    <row r="68" spans="1:7" ht="15.6" x14ac:dyDescent="0.55000000000000004">
      <c r="A68" s="76"/>
      <c r="B68" s="483"/>
      <c r="C68" s="81" t="s">
        <v>223</v>
      </c>
      <c r="D68" s="485"/>
      <c r="E68" s="76"/>
      <c r="F68" s="76"/>
      <c r="G68" s="76"/>
    </row>
    <row r="69" spans="1:7" ht="15.6" x14ac:dyDescent="0.55000000000000004">
      <c r="A69" s="76"/>
      <c r="B69" s="483"/>
      <c r="C69" s="81" t="s">
        <v>224</v>
      </c>
      <c r="D69" s="485"/>
      <c r="E69" s="76"/>
      <c r="F69" s="76"/>
      <c r="G69" s="76"/>
    </row>
    <row r="70" spans="1:7" ht="15.6" x14ac:dyDescent="0.55000000000000004">
      <c r="A70" s="76"/>
      <c r="B70" s="483"/>
      <c r="C70" s="81" t="s">
        <v>225</v>
      </c>
      <c r="D70" s="485"/>
      <c r="E70" s="76"/>
      <c r="F70" s="76"/>
      <c r="G70" s="76"/>
    </row>
    <row r="71" spans="1:7" ht="31.2" x14ac:dyDescent="0.55000000000000004">
      <c r="A71" s="76"/>
      <c r="B71" s="483"/>
      <c r="C71" s="81" t="s">
        <v>226</v>
      </c>
      <c r="D71" s="485"/>
      <c r="E71" s="76"/>
      <c r="F71" s="76"/>
      <c r="G71" s="76"/>
    </row>
    <row r="72" spans="1:7" ht="31.2" x14ac:dyDescent="0.55000000000000004">
      <c r="A72" s="76"/>
      <c r="B72" s="483"/>
      <c r="C72" s="81" t="s">
        <v>227</v>
      </c>
      <c r="D72" s="485"/>
      <c r="E72" s="76"/>
      <c r="F72" s="76"/>
      <c r="G72" s="76"/>
    </row>
    <row r="73" spans="1:7" ht="15.6" x14ac:dyDescent="0.55000000000000004">
      <c r="A73" s="76"/>
      <c r="B73" s="483"/>
      <c r="C73" s="80" t="s">
        <v>29</v>
      </c>
      <c r="D73" s="485"/>
      <c r="E73" s="76"/>
      <c r="F73" s="76"/>
      <c r="G73" s="76"/>
    </row>
    <row r="74" spans="1:7" ht="15.6" x14ac:dyDescent="0.55000000000000004">
      <c r="A74" s="76"/>
      <c r="B74" s="483"/>
      <c r="C74" s="81" t="s">
        <v>228</v>
      </c>
      <c r="D74" s="485"/>
      <c r="E74" s="76"/>
      <c r="F74" s="76"/>
      <c r="G74" s="76"/>
    </row>
    <row r="75" spans="1:7" ht="15.6" x14ac:dyDescent="0.55000000000000004">
      <c r="A75" s="76"/>
      <c r="B75" s="483"/>
      <c r="C75" s="81" t="s">
        <v>229</v>
      </c>
      <c r="D75" s="485"/>
      <c r="E75" s="76"/>
      <c r="F75" s="76"/>
      <c r="G75" s="76"/>
    </row>
    <row r="76" spans="1:7" ht="31.2" x14ac:dyDescent="0.55000000000000004">
      <c r="A76" s="76"/>
      <c r="B76" s="483"/>
      <c r="C76" s="80" t="s">
        <v>31</v>
      </c>
      <c r="D76" s="485"/>
      <c r="E76" s="76"/>
      <c r="F76" s="76"/>
      <c r="G76" s="76"/>
    </row>
    <row r="77" spans="1:7" ht="31.2" x14ac:dyDescent="0.55000000000000004">
      <c r="A77" s="76"/>
      <c r="B77" s="483"/>
      <c r="C77" s="81" t="s">
        <v>230</v>
      </c>
      <c r="D77" s="485"/>
      <c r="E77" s="76"/>
      <c r="F77" s="76"/>
      <c r="G77" s="76"/>
    </row>
    <row r="78" spans="1:7" ht="31.2" x14ac:dyDescent="0.55000000000000004">
      <c r="A78" s="76"/>
      <c r="B78" s="483"/>
      <c r="C78" s="81" t="s">
        <v>231</v>
      </c>
      <c r="D78" s="485"/>
      <c r="E78" s="76"/>
      <c r="F78" s="76"/>
      <c r="G78" s="76"/>
    </row>
    <row r="79" spans="1:7" ht="15.6" x14ac:dyDescent="0.55000000000000004">
      <c r="A79" s="76"/>
      <c r="B79" s="483"/>
      <c r="C79" s="81" t="s">
        <v>232</v>
      </c>
      <c r="D79" s="485"/>
      <c r="E79" s="76"/>
      <c r="F79" s="76"/>
      <c r="G79" s="76"/>
    </row>
    <row r="80" spans="1:7" ht="31.2" x14ac:dyDescent="0.55000000000000004">
      <c r="A80" s="76"/>
      <c r="B80" s="483"/>
      <c r="C80" s="80" t="s">
        <v>35</v>
      </c>
      <c r="D80" s="485"/>
      <c r="E80" s="76"/>
      <c r="F80" s="76"/>
      <c r="G80" s="76"/>
    </row>
    <row r="81" spans="1:7" ht="31.2" x14ac:dyDescent="0.55000000000000004">
      <c r="A81" s="76"/>
      <c r="B81" s="483"/>
      <c r="C81" s="81" t="s">
        <v>233</v>
      </c>
      <c r="D81" s="485"/>
      <c r="E81" s="76"/>
      <c r="F81" s="76"/>
      <c r="G81" s="76"/>
    </row>
    <row r="82" spans="1:7" ht="15.6" x14ac:dyDescent="0.55000000000000004">
      <c r="A82" s="76"/>
      <c r="B82" s="483"/>
      <c r="C82" s="81" t="s">
        <v>234</v>
      </c>
      <c r="D82" s="485"/>
      <c r="E82" s="76"/>
      <c r="F82" s="76"/>
      <c r="G82" s="76"/>
    </row>
    <row r="83" spans="1:7" ht="31.2" x14ac:dyDescent="0.55000000000000004">
      <c r="A83" s="76"/>
      <c r="B83" s="483"/>
      <c r="C83" s="81" t="s">
        <v>235</v>
      </c>
      <c r="D83" s="485"/>
      <c r="E83" s="76"/>
      <c r="F83" s="76"/>
      <c r="G83" s="76"/>
    </row>
    <row r="84" spans="1:7" ht="31.2" x14ac:dyDescent="0.55000000000000004">
      <c r="A84" s="76"/>
      <c r="B84" s="483"/>
      <c r="C84" s="81" t="s">
        <v>236</v>
      </c>
      <c r="D84" s="485"/>
      <c r="E84" s="76"/>
      <c r="F84" s="76"/>
      <c r="G84" s="76"/>
    </row>
    <row r="85" spans="1:7" ht="15.6" x14ac:dyDescent="0.55000000000000004">
      <c r="A85" s="76"/>
      <c r="B85" s="483"/>
      <c r="C85" s="81" t="s">
        <v>237</v>
      </c>
      <c r="D85" s="485"/>
      <c r="E85" s="76"/>
      <c r="F85" s="76"/>
      <c r="G85" s="76"/>
    </row>
    <row r="86" spans="1:7" ht="31.2" x14ac:dyDescent="0.55000000000000004">
      <c r="A86" s="76"/>
      <c r="B86" s="483"/>
      <c r="C86" s="81" t="s">
        <v>238</v>
      </c>
      <c r="D86" s="485"/>
      <c r="E86" s="76"/>
      <c r="F86" s="76"/>
      <c r="G86" s="76"/>
    </row>
    <row r="87" spans="1:7" ht="15.6" x14ac:dyDescent="0.55000000000000004">
      <c r="A87" s="76"/>
      <c r="B87" s="483"/>
      <c r="C87" s="81" t="s">
        <v>239</v>
      </c>
      <c r="D87" s="485"/>
      <c r="E87" s="76"/>
      <c r="F87" s="76"/>
      <c r="G87" s="76"/>
    </row>
    <row r="88" spans="1:7" ht="31.2" x14ac:dyDescent="0.55000000000000004">
      <c r="A88" s="76"/>
      <c r="B88" s="483"/>
      <c r="C88" s="81" t="s">
        <v>240</v>
      </c>
      <c r="D88" s="485"/>
      <c r="E88" s="76"/>
      <c r="F88" s="76"/>
      <c r="G88" s="76"/>
    </row>
    <row r="89" spans="1:7" ht="15.6" x14ac:dyDescent="0.55000000000000004">
      <c r="A89" s="76"/>
      <c r="B89" s="483"/>
      <c r="C89" s="81" t="s">
        <v>241</v>
      </c>
      <c r="D89" s="485"/>
      <c r="E89" s="76"/>
      <c r="F89" s="76"/>
      <c r="G89" s="76"/>
    </row>
    <row r="90" spans="1:7" ht="31.2" x14ac:dyDescent="0.55000000000000004">
      <c r="A90" s="76"/>
      <c r="B90" s="483"/>
      <c r="C90" s="81" t="s">
        <v>240</v>
      </c>
      <c r="D90" s="485"/>
      <c r="E90" s="76"/>
      <c r="F90" s="76"/>
      <c r="G90" s="76"/>
    </row>
    <row r="91" spans="1:7" ht="62.4" x14ac:dyDescent="0.55000000000000004">
      <c r="A91" s="76"/>
      <c r="B91" s="483"/>
      <c r="C91" s="88" t="s">
        <v>242</v>
      </c>
      <c r="D91" s="485"/>
      <c r="E91" s="76"/>
      <c r="F91" s="76"/>
      <c r="G91" s="76"/>
    </row>
    <row r="92" spans="1:7" ht="62.4" x14ac:dyDescent="0.55000000000000004">
      <c r="A92" s="76"/>
      <c r="B92" s="483"/>
      <c r="C92" s="88" t="s">
        <v>243</v>
      </c>
      <c r="D92" s="485"/>
      <c r="E92" s="76"/>
      <c r="F92" s="76"/>
      <c r="G92" s="76"/>
    </row>
    <row r="93" spans="1:7" ht="46.8" x14ac:dyDescent="0.55000000000000004">
      <c r="A93" s="76"/>
      <c r="B93" s="483"/>
      <c r="C93" s="81" t="s">
        <v>244</v>
      </c>
      <c r="D93" s="485"/>
      <c r="E93" s="76"/>
      <c r="F93" s="76"/>
      <c r="G93" s="76"/>
    </row>
    <row r="94" spans="1:7" ht="46.8" x14ac:dyDescent="0.55000000000000004">
      <c r="A94" s="76"/>
      <c r="B94" s="483"/>
      <c r="C94" s="81" t="s">
        <v>245</v>
      </c>
      <c r="D94" s="485"/>
      <c r="E94" s="76"/>
      <c r="F94" s="76"/>
      <c r="G94" s="76"/>
    </row>
    <row r="95" spans="1:7" ht="31.2" x14ac:dyDescent="0.55000000000000004">
      <c r="A95" s="76"/>
      <c r="B95" s="483"/>
      <c r="C95" s="81" t="s">
        <v>246</v>
      </c>
      <c r="D95" s="485"/>
      <c r="E95" s="76"/>
      <c r="F95" s="76"/>
      <c r="G95" s="76"/>
    </row>
    <row r="96" spans="1:7" ht="15.6" x14ac:dyDescent="0.55000000000000004">
      <c r="A96" s="76"/>
      <c r="B96" s="483"/>
      <c r="C96" s="81" t="s">
        <v>247</v>
      </c>
      <c r="D96" s="485"/>
      <c r="E96" s="76"/>
      <c r="F96" s="76"/>
      <c r="G96" s="76"/>
    </row>
    <row r="97" spans="1:7" ht="31.5" thickBot="1" x14ac:dyDescent="0.6">
      <c r="A97" s="76"/>
      <c r="B97" s="484"/>
      <c r="C97" s="77" t="s">
        <v>248</v>
      </c>
      <c r="D97" s="486"/>
      <c r="E97" s="76"/>
      <c r="F97" s="76"/>
      <c r="G97" s="76"/>
    </row>
    <row r="98" spans="1:7" ht="15.6" x14ac:dyDescent="0.55000000000000004">
      <c r="A98" s="76"/>
      <c r="B98" s="468" t="s">
        <v>249</v>
      </c>
      <c r="C98" s="84" t="s">
        <v>250</v>
      </c>
      <c r="D98" s="470"/>
      <c r="E98" s="76"/>
      <c r="F98" s="76"/>
      <c r="G98" s="76"/>
    </row>
    <row r="99" spans="1:7" ht="15.6" x14ac:dyDescent="0.55000000000000004">
      <c r="A99" s="76"/>
      <c r="B99" s="496"/>
      <c r="C99" s="81" t="s">
        <v>251</v>
      </c>
      <c r="D99" s="498"/>
      <c r="E99" s="76"/>
      <c r="F99" s="76"/>
      <c r="G99" s="76"/>
    </row>
    <row r="100" spans="1:7" ht="15.6" x14ac:dyDescent="0.55000000000000004">
      <c r="A100" s="76"/>
      <c r="B100" s="496"/>
      <c r="C100" s="81" t="s">
        <v>252</v>
      </c>
      <c r="D100" s="498"/>
      <c r="E100" s="76"/>
      <c r="F100" s="76"/>
      <c r="G100" s="76"/>
    </row>
    <row r="101" spans="1:7" ht="15.6" x14ac:dyDescent="0.55000000000000004">
      <c r="A101" s="76"/>
      <c r="B101" s="496"/>
      <c r="C101" s="80" t="s">
        <v>21</v>
      </c>
      <c r="D101" s="498"/>
      <c r="E101" s="76"/>
      <c r="F101" s="76"/>
      <c r="G101" s="76"/>
    </row>
    <row r="102" spans="1:7" ht="15.6" x14ac:dyDescent="0.55000000000000004">
      <c r="A102" s="76"/>
      <c r="B102" s="496"/>
      <c r="C102" s="80" t="s">
        <v>27</v>
      </c>
      <c r="D102" s="498"/>
      <c r="E102" s="76"/>
      <c r="F102" s="76"/>
      <c r="G102" s="76"/>
    </row>
    <row r="103" spans="1:7" ht="31.2" x14ac:dyDescent="0.55000000000000004">
      <c r="A103" s="76"/>
      <c r="B103" s="496"/>
      <c r="C103" s="81" t="s">
        <v>209</v>
      </c>
      <c r="D103" s="498"/>
      <c r="E103" s="76"/>
      <c r="F103" s="76"/>
      <c r="G103" s="76"/>
    </row>
    <row r="104" spans="1:7" ht="15.6" x14ac:dyDescent="0.55000000000000004">
      <c r="A104" s="76"/>
      <c r="B104" s="496"/>
      <c r="C104" s="81" t="s">
        <v>215</v>
      </c>
      <c r="D104" s="498"/>
      <c r="E104" s="76"/>
      <c r="F104" s="76"/>
      <c r="G104" s="76"/>
    </row>
    <row r="105" spans="1:7" ht="15.6" x14ac:dyDescent="0.55000000000000004">
      <c r="A105" s="76"/>
      <c r="B105" s="496"/>
      <c r="C105" s="81" t="s">
        <v>221</v>
      </c>
      <c r="D105" s="498"/>
      <c r="E105" s="76"/>
      <c r="F105" s="76"/>
      <c r="G105" s="76"/>
    </row>
    <row r="106" spans="1:7" ht="31.2" x14ac:dyDescent="0.55000000000000004">
      <c r="A106" s="76"/>
      <c r="B106" s="496"/>
      <c r="C106" s="81" t="s">
        <v>226</v>
      </c>
      <c r="D106" s="498"/>
      <c r="E106" s="76"/>
      <c r="F106" s="76"/>
      <c r="G106" s="76"/>
    </row>
    <row r="107" spans="1:7" ht="15.6" x14ac:dyDescent="0.55000000000000004">
      <c r="A107" s="76"/>
      <c r="B107" s="496"/>
      <c r="C107" s="80" t="s">
        <v>29</v>
      </c>
      <c r="D107" s="498"/>
      <c r="E107" s="76"/>
      <c r="F107" s="76"/>
      <c r="G107" s="76"/>
    </row>
    <row r="108" spans="1:7" ht="15.6" x14ac:dyDescent="0.55000000000000004">
      <c r="A108" s="76"/>
      <c r="B108" s="496"/>
      <c r="C108" s="81" t="s">
        <v>228</v>
      </c>
      <c r="D108" s="498"/>
      <c r="E108" s="76"/>
      <c r="F108" s="76"/>
      <c r="G108" s="76"/>
    </row>
    <row r="109" spans="1:7" ht="15.6" x14ac:dyDescent="0.55000000000000004">
      <c r="A109" s="76"/>
      <c r="B109" s="496"/>
      <c r="C109" s="81" t="s">
        <v>229</v>
      </c>
      <c r="D109" s="498"/>
      <c r="E109" s="76"/>
      <c r="F109" s="76"/>
      <c r="G109" s="76"/>
    </row>
    <row r="110" spans="1:7" ht="31.2" x14ac:dyDescent="0.55000000000000004">
      <c r="A110" s="76"/>
      <c r="B110" s="496"/>
      <c r="C110" s="80" t="s">
        <v>31</v>
      </c>
      <c r="D110" s="498"/>
      <c r="E110" s="76"/>
      <c r="F110" s="76"/>
      <c r="G110" s="76"/>
    </row>
    <row r="111" spans="1:7" ht="31.2" x14ac:dyDescent="0.55000000000000004">
      <c r="A111" s="76"/>
      <c r="B111" s="496"/>
      <c r="C111" s="80" t="s">
        <v>35</v>
      </c>
      <c r="D111" s="498"/>
      <c r="E111" s="76"/>
      <c r="F111" s="76"/>
      <c r="G111" s="76"/>
    </row>
    <row r="112" spans="1:7" ht="15.6" x14ac:dyDescent="0.55000000000000004">
      <c r="A112" s="76"/>
      <c r="B112" s="496"/>
      <c r="C112" s="82" t="s">
        <v>253</v>
      </c>
      <c r="D112" s="498"/>
      <c r="E112" s="76"/>
      <c r="F112" s="76"/>
      <c r="G112" s="76"/>
    </row>
    <row r="113" spans="1:7" ht="31.2" x14ac:dyDescent="0.55000000000000004">
      <c r="A113" s="76"/>
      <c r="B113" s="496"/>
      <c r="C113" s="81" t="s">
        <v>254</v>
      </c>
      <c r="D113" s="498"/>
      <c r="E113" s="76"/>
      <c r="F113" s="76"/>
      <c r="G113" s="76"/>
    </row>
    <row r="114" spans="1:7" ht="15.9" thickBot="1" x14ac:dyDescent="0.6">
      <c r="A114" s="76"/>
      <c r="B114" s="497"/>
      <c r="C114" s="77" t="s">
        <v>193</v>
      </c>
      <c r="D114" s="471"/>
      <c r="E114" s="76"/>
      <c r="F114" s="76"/>
      <c r="G114" s="76"/>
    </row>
    <row r="115" spans="1:7" ht="31.5" thickBot="1" x14ac:dyDescent="0.6">
      <c r="A115" s="76"/>
      <c r="B115" s="78" t="s">
        <v>255</v>
      </c>
      <c r="C115" s="89" t="s">
        <v>256</v>
      </c>
      <c r="D115" s="79"/>
      <c r="E115" s="76"/>
      <c r="F115" s="76"/>
      <c r="G115" s="76"/>
    </row>
    <row r="116" spans="1:7" x14ac:dyDescent="0.55000000000000004">
      <c r="B116" s="68"/>
      <c r="C116" s="68"/>
      <c r="E116" s="2"/>
      <c r="F116" s="2"/>
      <c r="G116" s="2"/>
    </row>
  </sheetData>
  <mergeCells count="23">
    <mergeCell ref="B41:B97"/>
    <mergeCell ref="D41:D97"/>
    <mergeCell ref="B98:B114"/>
    <mergeCell ref="D98:D114"/>
    <mergeCell ref="B26:B28"/>
    <mergeCell ref="D26:D28"/>
    <mergeCell ref="B29:B35"/>
    <mergeCell ref="D29:D35"/>
    <mergeCell ref="B36:B40"/>
    <mergeCell ref="D36:D39"/>
    <mergeCell ref="B20:B21"/>
    <mergeCell ref="D20:D21"/>
    <mergeCell ref="B22:B23"/>
    <mergeCell ref="D22:D23"/>
    <mergeCell ref="B24:B25"/>
    <mergeCell ref="D24:D25"/>
    <mergeCell ref="B18:B19"/>
    <mergeCell ref="D18:D19"/>
    <mergeCell ref="B2:B9"/>
    <mergeCell ref="C2:D5"/>
    <mergeCell ref="C6:D9"/>
    <mergeCell ref="B12:B17"/>
    <mergeCell ref="D12: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77"/>
  <sheetViews>
    <sheetView topLeftCell="F1" zoomScale="70" zoomScaleNormal="70" workbookViewId="0">
      <selection activeCell="V6" sqref="V6"/>
    </sheetView>
  </sheetViews>
  <sheetFormatPr baseColWidth="10" defaultRowHeight="14.4" x14ac:dyDescent="0.55000000000000004"/>
  <cols>
    <col min="1" max="1" width="6.68359375" customWidth="1"/>
    <col min="2" max="2" width="18" customWidth="1"/>
    <col min="3" max="3" width="29.41796875" customWidth="1"/>
    <col min="4" max="4" width="25.26171875" style="60" customWidth="1"/>
    <col min="5" max="5" width="49.26171875" style="60" customWidth="1"/>
    <col min="6" max="6" width="13.41796875" style="60" customWidth="1"/>
    <col min="7" max="7" width="23.83984375" style="60" customWidth="1"/>
    <col min="8" max="8" width="24" style="60" customWidth="1"/>
    <col min="9" max="9" width="44.26171875" style="60" customWidth="1"/>
    <col min="10" max="10" width="27.68359375" style="60" customWidth="1"/>
    <col min="11" max="11" width="17.15625" customWidth="1"/>
    <col min="12" max="12" width="32.15625" customWidth="1"/>
    <col min="13" max="13" width="44.41796875" customWidth="1"/>
    <col min="14" max="18" width="0" hidden="1" customWidth="1"/>
    <col min="19" max="19" width="11.578125" style="300" hidden="1" customWidth="1"/>
  </cols>
  <sheetData>
    <row r="1" spans="2:22" ht="14.7" thickBot="1" x14ac:dyDescent="0.6">
      <c r="B1" s="1"/>
      <c r="C1" s="1"/>
      <c r="D1" s="197"/>
      <c r="F1" s="59"/>
      <c r="G1" s="197"/>
      <c r="H1" s="59"/>
      <c r="L1" s="59"/>
    </row>
    <row r="2" spans="2:22" ht="14.7" thickBot="1" x14ac:dyDescent="0.6">
      <c r="B2" s="500" t="s">
        <v>1</v>
      </c>
      <c r="C2" s="500"/>
      <c r="D2" s="501" t="s">
        <v>257</v>
      </c>
      <c r="E2" s="501"/>
      <c r="F2" s="501"/>
      <c r="G2" s="501"/>
      <c r="H2" s="501"/>
      <c r="I2" s="501"/>
      <c r="J2" s="501"/>
      <c r="K2" s="501"/>
      <c r="L2" s="502"/>
      <c r="M2" s="502"/>
    </row>
    <row r="3" spans="2:22" ht="14.7" thickBot="1" x14ac:dyDescent="0.6">
      <c r="B3" s="500"/>
      <c r="C3" s="500"/>
      <c r="D3" s="501"/>
      <c r="E3" s="501"/>
      <c r="F3" s="501"/>
      <c r="G3" s="501"/>
      <c r="H3" s="501"/>
      <c r="I3" s="501"/>
      <c r="J3" s="501"/>
      <c r="K3" s="501"/>
      <c r="L3" s="502"/>
      <c r="M3" s="502"/>
    </row>
    <row r="4" spans="2:22" ht="14.7" thickBot="1" x14ac:dyDescent="0.6">
      <c r="B4" s="500"/>
      <c r="C4" s="500"/>
      <c r="D4" s="501"/>
      <c r="E4" s="501"/>
      <c r="F4" s="501"/>
      <c r="G4" s="501"/>
      <c r="H4" s="501"/>
      <c r="I4" s="501"/>
      <c r="J4" s="501"/>
      <c r="K4" s="501"/>
      <c r="L4" s="502"/>
      <c r="M4" s="502"/>
    </row>
    <row r="5" spans="2:22" ht="14.7" thickBot="1" x14ac:dyDescent="0.6">
      <c r="B5" s="500"/>
      <c r="C5" s="500"/>
      <c r="D5" s="501"/>
      <c r="E5" s="501"/>
      <c r="F5" s="501"/>
      <c r="G5" s="501"/>
      <c r="H5" s="501"/>
      <c r="I5" s="501"/>
      <c r="J5" s="501"/>
      <c r="K5" s="501"/>
      <c r="L5" s="502"/>
      <c r="M5" s="502"/>
    </row>
    <row r="6" spans="2:22" ht="14.7" thickBot="1" x14ac:dyDescent="0.6">
      <c r="B6" s="500"/>
      <c r="C6" s="500"/>
      <c r="D6" s="503" t="str">
        <f>PORTADA!D10</f>
        <v>Nombre de la Entidad</v>
      </c>
      <c r="E6" s="503"/>
      <c r="F6" s="503"/>
      <c r="G6" s="503"/>
      <c r="H6" s="503"/>
      <c r="I6" s="503"/>
      <c r="J6" s="503"/>
      <c r="K6" s="503"/>
      <c r="L6" s="502"/>
      <c r="M6" s="502"/>
    </row>
    <row r="7" spans="2:22" ht="14.7" thickBot="1" x14ac:dyDescent="0.6">
      <c r="B7" s="500"/>
      <c r="C7" s="500"/>
      <c r="D7" s="503"/>
      <c r="E7" s="503"/>
      <c r="F7" s="503"/>
      <c r="G7" s="503"/>
      <c r="H7" s="503"/>
      <c r="I7" s="503"/>
      <c r="J7" s="503"/>
      <c r="K7" s="503"/>
      <c r="L7" s="502"/>
      <c r="M7" s="502"/>
    </row>
    <row r="8" spans="2:22" ht="14.7" thickBot="1" x14ac:dyDescent="0.6">
      <c r="B8" s="500"/>
      <c r="C8" s="500"/>
      <c r="D8" s="503"/>
      <c r="E8" s="503"/>
      <c r="F8" s="503"/>
      <c r="G8" s="503"/>
      <c r="H8" s="503"/>
      <c r="I8" s="503"/>
      <c r="J8" s="503"/>
      <c r="K8" s="503"/>
      <c r="L8" s="502"/>
      <c r="M8" s="502"/>
    </row>
    <row r="9" spans="2:22" ht="14.7" thickBot="1" x14ac:dyDescent="0.6">
      <c r="B9" s="500"/>
      <c r="C9" s="500"/>
      <c r="D9" s="503"/>
      <c r="E9" s="503"/>
      <c r="F9" s="503"/>
      <c r="G9" s="503"/>
      <c r="H9" s="503"/>
      <c r="I9" s="503"/>
      <c r="J9" s="503"/>
      <c r="K9" s="503"/>
      <c r="L9" s="502"/>
      <c r="M9" s="502"/>
    </row>
    <row r="10" spans="2:22" x14ac:dyDescent="0.55000000000000004">
      <c r="B10" s="1"/>
      <c r="C10" s="1"/>
      <c r="D10" s="197"/>
      <c r="F10" s="59"/>
      <c r="G10" s="197"/>
      <c r="H10" s="59"/>
      <c r="L10" s="59"/>
      <c r="S10" s="300" t="s">
        <v>508</v>
      </c>
    </row>
    <row r="11" spans="2:22" ht="36.6" x14ac:dyDescent="0.7">
      <c r="B11" s="92" t="s">
        <v>258</v>
      </c>
      <c r="C11" s="93" t="s">
        <v>259</v>
      </c>
      <c r="D11" s="93" t="s">
        <v>260</v>
      </c>
      <c r="E11" s="93" t="s">
        <v>261</v>
      </c>
      <c r="F11" s="92" t="s">
        <v>262</v>
      </c>
      <c r="G11" s="92" t="s">
        <v>263</v>
      </c>
      <c r="H11" s="92" t="s">
        <v>264</v>
      </c>
      <c r="I11" s="92" t="s">
        <v>265</v>
      </c>
      <c r="J11" s="92" t="s">
        <v>266</v>
      </c>
      <c r="K11" s="92" t="s">
        <v>267</v>
      </c>
      <c r="L11" s="302" t="s">
        <v>268</v>
      </c>
      <c r="M11" s="94" t="s">
        <v>269</v>
      </c>
      <c r="N11" s="91"/>
      <c r="O11" s="91"/>
      <c r="P11" s="91"/>
      <c r="Q11" s="91"/>
      <c r="R11" s="91"/>
      <c r="S11" s="300">
        <v>0</v>
      </c>
      <c r="T11" s="91"/>
      <c r="U11" s="91"/>
      <c r="V11" s="91"/>
    </row>
    <row r="12" spans="2:22" ht="15.6" x14ac:dyDescent="0.55000000000000004">
      <c r="B12" s="95" t="s">
        <v>270</v>
      </c>
      <c r="C12" s="96"/>
      <c r="D12" s="96"/>
      <c r="E12" s="96"/>
      <c r="F12" s="97"/>
      <c r="G12" s="96"/>
      <c r="H12" s="97"/>
      <c r="I12" s="98"/>
      <c r="J12" s="96"/>
      <c r="K12" s="96"/>
      <c r="L12" s="97"/>
      <c r="M12" s="99"/>
      <c r="S12" s="300">
        <v>20</v>
      </c>
    </row>
    <row r="13" spans="2:22" ht="43.2" x14ac:dyDescent="0.55000000000000004">
      <c r="B13" s="101" t="s">
        <v>271</v>
      </c>
      <c r="C13" s="102" t="s">
        <v>200</v>
      </c>
      <c r="D13" s="102" t="s">
        <v>201</v>
      </c>
      <c r="E13" s="102" t="s">
        <v>272</v>
      </c>
      <c r="F13" s="101" t="s">
        <v>16</v>
      </c>
      <c r="G13" s="102" t="s">
        <v>273</v>
      </c>
      <c r="H13" s="101"/>
      <c r="I13" s="103"/>
      <c r="J13" s="102"/>
      <c r="K13" s="102"/>
      <c r="L13" s="104">
        <f>ROUND(AVERAGE($L$14,$L$15),0)</f>
        <v>0</v>
      </c>
      <c r="M13" s="105"/>
      <c r="N13" s="100"/>
      <c r="O13" s="100"/>
      <c r="P13" s="100"/>
      <c r="Q13" s="100"/>
      <c r="R13" s="100"/>
      <c r="S13" s="300">
        <v>40</v>
      </c>
      <c r="T13" s="100"/>
      <c r="U13" s="100"/>
      <c r="V13" s="100"/>
    </row>
    <row r="14" spans="2:22" ht="57.6" x14ac:dyDescent="0.7">
      <c r="B14" s="106" t="s">
        <v>274</v>
      </c>
      <c r="C14" s="107" t="s">
        <v>275</v>
      </c>
      <c r="D14" s="107" t="s">
        <v>276</v>
      </c>
      <c r="E14" s="107" t="s">
        <v>277</v>
      </c>
      <c r="F14" s="106" t="s">
        <v>278</v>
      </c>
      <c r="G14" s="107" t="s">
        <v>279</v>
      </c>
      <c r="H14" s="106" t="s">
        <v>280</v>
      </c>
      <c r="I14" s="504" t="s">
        <v>281</v>
      </c>
      <c r="J14" s="506"/>
      <c r="K14" s="107"/>
      <c r="L14" s="106">
        <v>0</v>
      </c>
      <c r="M14" s="108"/>
      <c r="P14" s="109"/>
      <c r="S14" s="300">
        <v>60</v>
      </c>
    </row>
    <row r="15" spans="2:22" ht="57.6" x14ac:dyDescent="0.55000000000000004">
      <c r="B15" s="106" t="s">
        <v>282</v>
      </c>
      <c r="C15" s="107" t="s">
        <v>200</v>
      </c>
      <c r="D15" s="107" t="s">
        <v>283</v>
      </c>
      <c r="E15" s="107" t="s">
        <v>284</v>
      </c>
      <c r="F15" s="106" t="s">
        <v>285</v>
      </c>
      <c r="G15" s="107" t="s">
        <v>286</v>
      </c>
      <c r="H15" s="106"/>
      <c r="I15" s="505"/>
      <c r="J15" s="507"/>
      <c r="K15" s="107"/>
      <c r="L15" s="329">
        <v>0</v>
      </c>
      <c r="M15" s="108"/>
      <c r="S15" s="300">
        <v>80</v>
      </c>
    </row>
    <row r="16" spans="2:22" ht="15.6" x14ac:dyDescent="0.55000000000000004">
      <c r="B16" s="95" t="s">
        <v>287</v>
      </c>
      <c r="C16" s="96"/>
      <c r="D16" s="96"/>
      <c r="E16" s="96"/>
      <c r="F16" s="97"/>
      <c r="G16" s="96"/>
      <c r="H16" s="97"/>
      <c r="I16" s="98"/>
      <c r="J16" s="96"/>
      <c r="K16" s="96"/>
      <c r="L16" s="97"/>
      <c r="M16" s="110"/>
      <c r="S16" s="332">
        <v>100</v>
      </c>
    </row>
    <row r="17" spans="2:22" ht="72" x14ac:dyDescent="0.55000000000000004">
      <c r="B17" s="101" t="s">
        <v>288</v>
      </c>
      <c r="C17" s="102" t="s">
        <v>200</v>
      </c>
      <c r="D17" s="102" t="s">
        <v>202</v>
      </c>
      <c r="E17" s="102" t="s">
        <v>289</v>
      </c>
      <c r="F17" s="101" t="s">
        <v>17</v>
      </c>
      <c r="G17" s="102"/>
      <c r="H17" s="101"/>
      <c r="I17" s="111"/>
      <c r="J17" s="111"/>
      <c r="K17" s="102"/>
      <c r="L17" s="104">
        <f>ROUND(AVERAGE($L$18,$L$24),0)</f>
        <v>0</v>
      </c>
      <c r="M17" s="102"/>
      <c r="N17" s="100"/>
      <c r="O17" s="100"/>
      <c r="P17" s="100"/>
      <c r="Q17" s="100"/>
      <c r="R17" s="100"/>
      <c r="S17" s="333">
        <v>100</v>
      </c>
      <c r="T17" s="100"/>
      <c r="U17" s="100"/>
      <c r="V17" s="100"/>
    </row>
    <row r="18" spans="2:22" ht="43.2" x14ac:dyDescent="0.55000000000000004">
      <c r="B18" s="112" t="s">
        <v>290</v>
      </c>
      <c r="C18" s="113" t="s">
        <v>200</v>
      </c>
      <c r="D18" s="113" t="s">
        <v>291</v>
      </c>
      <c r="E18" s="113" t="s">
        <v>292</v>
      </c>
      <c r="F18" s="112" t="s">
        <v>293</v>
      </c>
      <c r="G18" s="113" t="s">
        <v>294</v>
      </c>
      <c r="H18" s="112"/>
      <c r="I18" s="61"/>
      <c r="J18" s="114"/>
      <c r="K18" s="113"/>
      <c r="L18" s="115">
        <f>ROUND(AVERAGE(L19:L23),0)</f>
        <v>0</v>
      </c>
      <c r="M18" s="116"/>
    </row>
    <row r="19" spans="2:22" ht="374.4" x14ac:dyDescent="0.55000000000000004">
      <c r="B19" s="106" t="s">
        <v>295</v>
      </c>
      <c r="C19" s="107" t="s">
        <v>200</v>
      </c>
      <c r="D19" s="107" t="s">
        <v>296</v>
      </c>
      <c r="E19" s="107" t="s">
        <v>297</v>
      </c>
      <c r="F19" s="106" t="s">
        <v>298</v>
      </c>
      <c r="G19" s="107" t="s">
        <v>299</v>
      </c>
      <c r="H19" s="106" t="s">
        <v>300</v>
      </c>
      <c r="I19" s="62" t="s">
        <v>301</v>
      </c>
      <c r="J19" s="114"/>
      <c r="K19" s="114"/>
      <c r="L19" s="329">
        <v>0</v>
      </c>
      <c r="M19" s="108"/>
    </row>
    <row r="20" spans="2:22" ht="117" x14ac:dyDescent="0.55000000000000004">
      <c r="B20" s="106" t="s">
        <v>302</v>
      </c>
      <c r="C20" s="107" t="s">
        <v>200</v>
      </c>
      <c r="D20" s="107" t="s">
        <v>303</v>
      </c>
      <c r="E20" s="107" t="s">
        <v>304</v>
      </c>
      <c r="F20" s="106" t="s">
        <v>305</v>
      </c>
      <c r="G20" s="107"/>
      <c r="H20" s="106" t="s">
        <v>306</v>
      </c>
      <c r="I20" s="62" t="s">
        <v>307</v>
      </c>
      <c r="J20" s="114"/>
      <c r="K20" s="114"/>
      <c r="L20" s="329">
        <v>0</v>
      </c>
      <c r="M20" s="108"/>
    </row>
    <row r="21" spans="2:22" ht="115.2" x14ac:dyDescent="0.55000000000000004">
      <c r="B21" s="106" t="s">
        <v>308</v>
      </c>
      <c r="C21" s="107" t="s">
        <v>200</v>
      </c>
      <c r="D21" s="107" t="s">
        <v>309</v>
      </c>
      <c r="E21" s="107" t="s">
        <v>310</v>
      </c>
      <c r="F21" s="106" t="s">
        <v>311</v>
      </c>
      <c r="G21" s="107"/>
      <c r="H21" s="106" t="s">
        <v>312</v>
      </c>
      <c r="I21" s="62" t="s">
        <v>313</v>
      </c>
      <c r="J21" s="114"/>
      <c r="K21" s="114"/>
      <c r="L21" s="329">
        <v>0</v>
      </c>
      <c r="M21" s="108"/>
    </row>
    <row r="22" spans="2:22" ht="57.6" x14ac:dyDescent="0.55000000000000004">
      <c r="B22" s="106" t="s">
        <v>314</v>
      </c>
      <c r="C22" s="107" t="s">
        <v>200</v>
      </c>
      <c r="D22" s="107" t="s">
        <v>315</v>
      </c>
      <c r="E22" s="107" t="s">
        <v>316</v>
      </c>
      <c r="F22" s="106" t="s">
        <v>317</v>
      </c>
      <c r="G22" s="107"/>
      <c r="H22" s="106" t="s">
        <v>318</v>
      </c>
      <c r="I22" s="62" t="s">
        <v>319</v>
      </c>
      <c r="J22" s="114"/>
      <c r="K22" s="114"/>
      <c r="L22" s="329">
        <v>0</v>
      </c>
      <c r="M22" s="108"/>
    </row>
    <row r="23" spans="2:22" ht="210.6" x14ac:dyDescent="0.55000000000000004">
      <c r="B23" s="106" t="s">
        <v>320</v>
      </c>
      <c r="C23" s="107" t="s">
        <v>200</v>
      </c>
      <c r="D23" s="107" t="s">
        <v>321</v>
      </c>
      <c r="E23" s="107" t="s">
        <v>322</v>
      </c>
      <c r="F23" s="106" t="s">
        <v>323</v>
      </c>
      <c r="G23" s="107"/>
      <c r="H23" s="106" t="s">
        <v>324</v>
      </c>
      <c r="I23" s="62" t="s">
        <v>325</v>
      </c>
      <c r="J23" s="114"/>
      <c r="K23" s="114"/>
      <c r="L23" s="329">
        <v>0</v>
      </c>
      <c r="M23" s="107"/>
    </row>
    <row r="24" spans="2:22" ht="28.8" x14ac:dyDescent="0.55000000000000004">
      <c r="B24" s="112" t="s">
        <v>326</v>
      </c>
      <c r="C24" s="107" t="s">
        <v>200</v>
      </c>
      <c r="D24" s="113" t="s">
        <v>327</v>
      </c>
      <c r="E24" s="113" t="s">
        <v>328</v>
      </c>
      <c r="F24" s="112" t="s">
        <v>329</v>
      </c>
      <c r="G24" s="113" t="s">
        <v>330</v>
      </c>
      <c r="H24" s="112"/>
      <c r="I24" s="61"/>
      <c r="J24" s="117"/>
      <c r="K24" s="113"/>
      <c r="L24" s="115">
        <f>ROUND(AVERAGE(L25:L26),0)</f>
        <v>0</v>
      </c>
      <c r="M24" s="113"/>
    </row>
    <row r="25" spans="2:22" ht="409.5" x14ac:dyDescent="0.55000000000000004">
      <c r="B25" s="118" t="s">
        <v>331</v>
      </c>
      <c r="C25" s="107" t="s">
        <v>200</v>
      </c>
      <c r="D25" s="107" t="s">
        <v>332</v>
      </c>
      <c r="E25" s="107" t="s">
        <v>333</v>
      </c>
      <c r="F25" s="106" t="s">
        <v>334</v>
      </c>
      <c r="G25" s="119"/>
      <c r="H25" s="120"/>
      <c r="I25" s="62" t="s">
        <v>335</v>
      </c>
      <c r="J25" s="114"/>
      <c r="K25" s="107"/>
      <c r="L25" s="329">
        <v>0</v>
      </c>
      <c r="M25" s="108"/>
    </row>
    <row r="26" spans="2:22" ht="409.5" x14ac:dyDescent="0.55000000000000004">
      <c r="B26" s="118" t="s">
        <v>336</v>
      </c>
      <c r="C26" s="121" t="s">
        <v>249</v>
      </c>
      <c r="D26" s="107" t="s">
        <v>250</v>
      </c>
      <c r="E26" s="107" t="s">
        <v>337</v>
      </c>
      <c r="F26" s="106" t="s">
        <v>338</v>
      </c>
      <c r="G26" s="119"/>
      <c r="H26" s="106" t="s">
        <v>339</v>
      </c>
      <c r="I26" s="62" t="s">
        <v>340</v>
      </c>
      <c r="J26" s="114"/>
      <c r="K26" s="107"/>
      <c r="L26" s="329">
        <v>0</v>
      </c>
      <c r="M26" s="108"/>
    </row>
    <row r="27" spans="2:22" ht="15.6" x14ac:dyDescent="0.55000000000000004">
      <c r="B27" s="95" t="s">
        <v>203</v>
      </c>
      <c r="C27" s="96"/>
      <c r="D27" s="96"/>
      <c r="E27" s="96"/>
      <c r="F27" s="97"/>
      <c r="G27" s="96"/>
      <c r="H27" s="97"/>
      <c r="I27" s="98"/>
      <c r="J27" s="96"/>
      <c r="K27" s="96"/>
      <c r="L27" s="97"/>
      <c r="M27" s="110"/>
    </row>
    <row r="28" spans="2:22" ht="43.2" x14ac:dyDescent="0.55000000000000004">
      <c r="B28" s="101" t="s">
        <v>341</v>
      </c>
      <c r="C28" s="102" t="s">
        <v>342</v>
      </c>
      <c r="D28" s="102" t="s">
        <v>203</v>
      </c>
      <c r="E28" s="102"/>
      <c r="F28" s="101" t="s">
        <v>18</v>
      </c>
      <c r="G28" s="102"/>
      <c r="H28" s="122"/>
      <c r="I28" s="123"/>
      <c r="J28" s="114"/>
      <c r="K28" s="124"/>
      <c r="L28" s="125">
        <f>ROUND(AVERAGE($L$36,$L$32,$L$29),0)</f>
        <v>0</v>
      </c>
      <c r="M28" s="126"/>
    </row>
    <row r="29" spans="2:22" ht="43.2" x14ac:dyDescent="0.55000000000000004">
      <c r="B29" s="112" t="s">
        <v>343</v>
      </c>
      <c r="C29" s="113" t="s">
        <v>200</v>
      </c>
      <c r="D29" s="113" t="s">
        <v>204</v>
      </c>
      <c r="E29" s="113" t="s">
        <v>344</v>
      </c>
      <c r="F29" s="112" t="s">
        <v>345</v>
      </c>
      <c r="G29" s="113" t="s">
        <v>346</v>
      </c>
      <c r="H29" s="112"/>
      <c r="I29" s="61"/>
      <c r="J29" s="117"/>
      <c r="K29" s="113"/>
      <c r="L29" s="127">
        <f>ROUND(AVERAGE(L30:L31),0)</f>
        <v>0</v>
      </c>
      <c r="M29" s="113"/>
      <c r="N29" s="100"/>
      <c r="O29" s="100"/>
      <c r="P29" s="100"/>
      <c r="Q29" s="100"/>
      <c r="R29" s="100"/>
      <c r="S29" s="333"/>
      <c r="T29" s="100"/>
      <c r="U29" s="100"/>
      <c r="V29" s="100"/>
    </row>
    <row r="30" spans="2:22" ht="386.1" x14ac:dyDescent="0.55000000000000004">
      <c r="B30" s="106" t="s">
        <v>347</v>
      </c>
      <c r="C30" s="107" t="s">
        <v>348</v>
      </c>
      <c r="D30" s="107" t="s">
        <v>177</v>
      </c>
      <c r="E30" s="107" t="s">
        <v>349</v>
      </c>
      <c r="F30" s="106" t="s">
        <v>350</v>
      </c>
      <c r="G30" s="107"/>
      <c r="H30" s="106" t="s">
        <v>351</v>
      </c>
      <c r="I30" s="62" t="s">
        <v>352</v>
      </c>
      <c r="J30" s="107"/>
      <c r="K30" s="107"/>
      <c r="L30" s="329">
        <v>0</v>
      </c>
      <c r="M30" s="108"/>
    </row>
    <row r="31" spans="2:22" ht="43.2" x14ac:dyDescent="0.55000000000000004">
      <c r="B31" s="106" t="s">
        <v>353</v>
      </c>
      <c r="C31" s="107" t="s">
        <v>348</v>
      </c>
      <c r="D31" s="107" t="s">
        <v>178</v>
      </c>
      <c r="E31" s="107" t="s">
        <v>354</v>
      </c>
      <c r="F31" s="106" t="s">
        <v>355</v>
      </c>
      <c r="G31" s="107"/>
      <c r="H31" s="106" t="s">
        <v>356</v>
      </c>
      <c r="I31" s="62"/>
      <c r="J31" s="107"/>
      <c r="K31" s="107"/>
      <c r="L31" s="329">
        <v>0</v>
      </c>
      <c r="M31" s="107"/>
    </row>
    <row r="32" spans="2:22" ht="43.2" x14ac:dyDescent="0.55000000000000004">
      <c r="B32" s="112" t="s">
        <v>357</v>
      </c>
      <c r="C32" s="113" t="s">
        <v>358</v>
      </c>
      <c r="D32" s="113" t="s">
        <v>205</v>
      </c>
      <c r="E32" s="113" t="s">
        <v>359</v>
      </c>
      <c r="F32" s="112" t="s">
        <v>355</v>
      </c>
      <c r="G32" s="113" t="s">
        <v>346</v>
      </c>
      <c r="H32" s="112"/>
      <c r="I32" s="61"/>
      <c r="J32" s="117" t="s">
        <v>360</v>
      </c>
      <c r="K32" s="100"/>
      <c r="L32" s="127">
        <f>ROUND(AVERAGE(L33:L35),0)</f>
        <v>0</v>
      </c>
      <c r="M32" s="113"/>
      <c r="N32" s="100"/>
      <c r="O32" s="100"/>
      <c r="P32" s="100"/>
      <c r="Q32" s="100"/>
      <c r="R32" s="100"/>
      <c r="S32" s="333"/>
      <c r="T32" s="100"/>
      <c r="U32" s="100"/>
      <c r="V32" s="100"/>
    </row>
    <row r="33" spans="2:22" ht="234" x14ac:dyDescent="0.55000000000000004">
      <c r="B33" s="106" t="s">
        <v>361</v>
      </c>
      <c r="C33" s="107" t="s">
        <v>200</v>
      </c>
      <c r="D33" s="107" t="s">
        <v>362</v>
      </c>
      <c r="E33" s="107" t="s">
        <v>363</v>
      </c>
      <c r="F33" s="106" t="s">
        <v>364</v>
      </c>
      <c r="G33" s="107"/>
      <c r="H33" s="106" t="s">
        <v>365</v>
      </c>
      <c r="I33" s="62" t="s">
        <v>366</v>
      </c>
      <c r="J33" s="114"/>
      <c r="K33" s="114"/>
      <c r="L33" s="329">
        <v>0</v>
      </c>
      <c r="M33" s="108"/>
    </row>
    <row r="34" spans="2:22" ht="409.5" x14ac:dyDescent="0.55000000000000004">
      <c r="B34" s="106" t="s">
        <v>367</v>
      </c>
      <c r="C34" s="107" t="s">
        <v>368</v>
      </c>
      <c r="D34" s="107" t="s">
        <v>236</v>
      </c>
      <c r="E34" s="107" t="s">
        <v>369</v>
      </c>
      <c r="F34" s="106" t="s">
        <v>370</v>
      </c>
      <c r="G34" s="107" t="s">
        <v>371</v>
      </c>
      <c r="H34" s="106" t="s">
        <v>372</v>
      </c>
      <c r="I34" s="62" t="s">
        <v>373</v>
      </c>
      <c r="J34" s="114"/>
      <c r="K34" s="114"/>
      <c r="L34" s="329">
        <v>0</v>
      </c>
      <c r="M34" s="108"/>
    </row>
    <row r="35" spans="2:22" ht="57.6" x14ac:dyDescent="0.55000000000000004">
      <c r="B35" s="106" t="s">
        <v>374</v>
      </c>
      <c r="C35" s="107" t="s">
        <v>200</v>
      </c>
      <c r="D35" s="107" t="s">
        <v>375</v>
      </c>
      <c r="E35" s="107" t="s">
        <v>376</v>
      </c>
      <c r="F35" s="106" t="s">
        <v>377</v>
      </c>
      <c r="G35" s="107"/>
      <c r="H35" s="106"/>
      <c r="I35" s="62" t="s">
        <v>378</v>
      </c>
      <c r="J35" s="114"/>
      <c r="K35" s="114"/>
      <c r="L35" s="329">
        <v>0</v>
      </c>
      <c r="M35" s="108"/>
    </row>
    <row r="36" spans="2:22" ht="28.8" x14ac:dyDescent="0.55000000000000004">
      <c r="B36" s="112" t="s">
        <v>379</v>
      </c>
      <c r="C36" s="113" t="s">
        <v>200</v>
      </c>
      <c r="D36" s="113" t="s">
        <v>206</v>
      </c>
      <c r="E36" s="113" t="s">
        <v>380</v>
      </c>
      <c r="F36" s="112" t="s">
        <v>381</v>
      </c>
      <c r="G36" s="113" t="s">
        <v>346</v>
      </c>
      <c r="H36" s="112"/>
      <c r="I36" s="61"/>
      <c r="J36" s="117"/>
      <c r="K36" s="113"/>
      <c r="L36" s="127">
        <f>L37</f>
        <v>0</v>
      </c>
      <c r="M36" s="113"/>
      <c r="N36" s="100"/>
      <c r="O36" s="100"/>
      <c r="P36" s="100"/>
      <c r="Q36" s="100"/>
      <c r="R36" s="100"/>
      <c r="S36" s="333"/>
      <c r="T36" s="100"/>
      <c r="U36" s="100"/>
      <c r="V36" s="100"/>
    </row>
    <row r="37" spans="2:22" ht="72" x14ac:dyDescent="0.55000000000000004">
      <c r="B37" s="106" t="s">
        <v>382</v>
      </c>
      <c r="C37" s="107" t="s">
        <v>200</v>
      </c>
      <c r="D37" s="107" t="s">
        <v>383</v>
      </c>
      <c r="E37" s="107" t="s">
        <v>384</v>
      </c>
      <c r="F37" s="106" t="s">
        <v>385</v>
      </c>
      <c r="G37" s="107"/>
      <c r="H37" s="106" t="s">
        <v>351</v>
      </c>
      <c r="I37" s="62" t="s">
        <v>386</v>
      </c>
      <c r="J37" s="114"/>
      <c r="K37" s="107"/>
      <c r="L37" s="329">
        <v>0</v>
      </c>
      <c r="M37" s="108"/>
    </row>
    <row r="38" spans="2:22" ht="15.6" x14ac:dyDescent="0.55000000000000004">
      <c r="B38" s="95" t="s">
        <v>207</v>
      </c>
      <c r="C38" s="96"/>
      <c r="D38" s="96"/>
      <c r="E38" s="96"/>
      <c r="F38" s="97"/>
      <c r="G38" s="96"/>
      <c r="H38" s="97"/>
      <c r="I38" s="98"/>
      <c r="J38" s="96"/>
      <c r="K38" s="96"/>
      <c r="L38" s="97"/>
      <c r="M38" s="110"/>
    </row>
    <row r="39" spans="2:22" x14ac:dyDescent="0.55000000000000004">
      <c r="B39" s="101" t="s">
        <v>387</v>
      </c>
      <c r="C39" s="102" t="s">
        <v>200</v>
      </c>
      <c r="D39" s="102" t="s">
        <v>207</v>
      </c>
      <c r="E39" s="102"/>
      <c r="F39" s="101" t="s">
        <v>19</v>
      </c>
      <c r="G39" s="102"/>
      <c r="H39" s="122"/>
      <c r="I39" s="123"/>
      <c r="J39" s="128"/>
      <c r="K39" s="124"/>
      <c r="L39" s="125">
        <f>ROUND(AVERAGE($L$49,$L$45,$L$40),0)</f>
        <v>0</v>
      </c>
      <c r="M39" s="126"/>
    </row>
    <row r="40" spans="2:22" ht="28.8" x14ac:dyDescent="0.55000000000000004">
      <c r="B40" s="112" t="s">
        <v>388</v>
      </c>
      <c r="C40" s="113" t="s">
        <v>200</v>
      </c>
      <c r="D40" s="113" t="s">
        <v>389</v>
      </c>
      <c r="E40" s="113" t="s">
        <v>390</v>
      </c>
      <c r="F40" s="112" t="s">
        <v>391</v>
      </c>
      <c r="G40" s="112" t="s">
        <v>330</v>
      </c>
      <c r="H40" s="112"/>
      <c r="I40" s="61" t="s">
        <v>392</v>
      </c>
      <c r="J40" s="114"/>
      <c r="K40" s="113"/>
      <c r="L40" s="127">
        <f>ROUND(AVERAGE(L41:L44),0)</f>
        <v>0</v>
      </c>
      <c r="M40" s="113"/>
      <c r="N40" s="100"/>
      <c r="O40" s="100"/>
      <c r="P40" s="100"/>
      <c r="Q40" s="100"/>
      <c r="R40" s="100"/>
      <c r="S40" s="333"/>
      <c r="T40" s="100"/>
      <c r="U40" s="100"/>
      <c r="V40" s="100"/>
    </row>
    <row r="41" spans="2:22" ht="262.14999999999998" customHeight="1" x14ac:dyDescent="0.55000000000000004">
      <c r="B41" s="106" t="s">
        <v>393</v>
      </c>
      <c r="C41" s="107" t="s">
        <v>200</v>
      </c>
      <c r="D41" s="107" t="s">
        <v>394</v>
      </c>
      <c r="E41" s="107" t="s">
        <v>395</v>
      </c>
      <c r="F41" s="106" t="s">
        <v>396</v>
      </c>
      <c r="G41" s="129" t="s">
        <v>397</v>
      </c>
      <c r="H41" s="106" t="s">
        <v>398</v>
      </c>
      <c r="I41" s="62" t="s">
        <v>399</v>
      </c>
      <c r="J41" s="114"/>
      <c r="K41" s="114"/>
      <c r="L41" s="329">
        <v>0</v>
      </c>
      <c r="M41" s="108"/>
    </row>
    <row r="42" spans="2:22" ht="187.2" x14ac:dyDescent="0.55000000000000004">
      <c r="B42" s="106" t="s">
        <v>400</v>
      </c>
      <c r="C42" s="107" t="s">
        <v>200</v>
      </c>
      <c r="D42" s="107" t="s">
        <v>401</v>
      </c>
      <c r="E42" s="107" t="s">
        <v>402</v>
      </c>
      <c r="F42" s="106" t="s">
        <v>403</v>
      </c>
      <c r="G42" s="107"/>
      <c r="H42" s="106" t="s">
        <v>404</v>
      </c>
      <c r="I42" s="62" t="s">
        <v>405</v>
      </c>
      <c r="J42" s="114"/>
      <c r="K42" s="114"/>
      <c r="L42" s="329">
        <v>0</v>
      </c>
      <c r="M42" s="108"/>
    </row>
    <row r="43" spans="2:22" ht="57.6" x14ac:dyDescent="0.55000000000000004">
      <c r="B43" s="106" t="s">
        <v>406</v>
      </c>
      <c r="C43" s="107" t="s">
        <v>200</v>
      </c>
      <c r="D43" s="107" t="s">
        <v>407</v>
      </c>
      <c r="E43" s="107" t="s">
        <v>408</v>
      </c>
      <c r="F43" s="106" t="s">
        <v>409</v>
      </c>
      <c r="G43" s="107"/>
      <c r="H43" s="106"/>
      <c r="I43" s="62" t="s">
        <v>410</v>
      </c>
      <c r="J43" s="114"/>
      <c r="K43" s="114"/>
      <c r="L43" s="329">
        <v>0</v>
      </c>
      <c r="M43" s="108"/>
    </row>
    <row r="44" spans="2:22" ht="210.6" x14ac:dyDescent="0.55000000000000004">
      <c r="B44" s="106" t="s">
        <v>411</v>
      </c>
      <c r="C44" s="107" t="s">
        <v>200</v>
      </c>
      <c r="D44" s="107" t="s">
        <v>412</v>
      </c>
      <c r="E44" s="107" t="s">
        <v>413</v>
      </c>
      <c r="F44" s="106" t="s">
        <v>414</v>
      </c>
      <c r="G44" s="107"/>
      <c r="H44" s="106" t="s">
        <v>415</v>
      </c>
      <c r="I44" s="62" t="s">
        <v>416</v>
      </c>
      <c r="J44" s="114"/>
      <c r="K44" s="114"/>
      <c r="L44" s="329">
        <v>0</v>
      </c>
      <c r="M44" s="108"/>
    </row>
    <row r="45" spans="2:22" ht="28.8" x14ac:dyDescent="0.55000000000000004">
      <c r="B45" s="112" t="s">
        <v>417</v>
      </c>
      <c r="C45" s="113" t="s">
        <v>200</v>
      </c>
      <c r="D45" s="113" t="s">
        <v>418</v>
      </c>
      <c r="E45" s="113" t="s">
        <v>419</v>
      </c>
      <c r="F45" s="112" t="s">
        <v>420</v>
      </c>
      <c r="G45" s="130"/>
      <c r="H45" s="112"/>
      <c r="I45" s="61"/>
      <c r="J45" s="114"/>
      <c r="K45" s="113"/>
      <c r="L45" s="127">
        <f>ROUND(AVERAGE(L46:L48),0)</f>
        <v>0</v>
      </c>
      <c r="M45" s="113"/>
      <c r="N45" s="100"/>
      <c r="O45" s="100"/>
      <c r="P45" s="100"/>
      <c r="Q45" s="100"/>
      <c r="R45" s="100"/>
      <c r="S45" s="333"/>
      <c r="T45" s="100"/>
      <c r="U45" s="100"/>
      <c r="V45" s="100"/>
    </row>
    <row r="46" spans="2:22" ht="163.80000000000001" x14ac:dyDescent="0.55000000000000004">
      <c r="B46" s="106" t="s">
        <v>421</v>
      </c>
      <c r="C46" s="107" t="s">
        <v>200</v>
      </c>
      <c r="D46" s="107" t="s">
        <v>422</v>
      </c>
      <c r="E46" s="107" t="s">
        <v>423</v>
      </c>
      <c r="F46" s="106" t="s">
        <v>424</v>
      </c>
      <c r="G46" s="131" t="s">
        <v>425</v>
      </c>
      <c r="H46" s="106"/>
      <c r="I46" s="62" t="s">
        <v>426</v>
      </c>
      <c r="J46" s="114"/>
      <c r="K46" s="114"/>
      <c r="L46" s="329">
        <v>0</v>
      </c>
      <c r="M46" s="108"/>
    </row>
    <row r="47" spans="2:22" ht="117" x14ac:dyDescent="0.55000000000000004">
      <c r="B47" s="106" t="s">
        <v>427</v>
      </c>
      <c r="C47" s="107" t="s">
        <v>200</v>
      </c>
      <c r="D47" s="107" t="s">
        <v>428</v>
      </c>
      <c r="E47" s="107"/>
      <c r="F47" s="106" t="s">
        <v>429</v>
      </c>
      <c r="G47" s="131"/>
      <c r="H47" s="106" t="s">
        <v>430</v>
      </c>
      <c r="I47" s="62" t="s">
        <v>431</v>
      </c>
      <c r="J47" s="114"/>
      <c r="K47" s="114"/>
      <c r="L47" s="329">
        <v>0</v>
      </c>
      <c r="M47" s="108"/>
    </row>
    <row r="48" spans="2:22" ht="198.9" x14ac:dyDescent="0.55000000000000004">
      <c r="B48" s="106" t="s">
        <v>432</v>
      </c>
      <c r="C48" s="107" t="s">
        <v>200</v>
      </c>
      <c r="D48" s="107" t="s">
        <v>433</v>
      </c>
      <c r="E48" s="107"/>
      <c r="F48" s="106" t="s">
        <v>434</v>
      </c>
      <c r="G48" s="131"/>
      <c r="H48" s="106" t="s">
        <v>435</v>
      </c>
      <c r="I48" s="62" t="s">
        <v>436</v>
      </c>
      <c r="J48" s="114"/>
      <c r="K48" s="114"/>
      <c r="L48" s="329">
        <v>0</v>
      </c>
      <c r="M48" s="108"/>
    </row>
    <row r="49" spans="2:22" ht="43.2" x14ac:dyDescent="0.55000000000000004">
      <c r="B49" s="112" t="s">
        <v>437</v>
      </c>
      <c r="C49" s="113" t="s">
        <v>249</v>
      </c>
      <c r="D49" s="113" t="s">
        <v>251</v>
      </c>
      <c r="E49" s="113" t="s">
        <v>438</v>
      </c>
      <c r="F49" s="112" t="s">
        <v>439</v>
      </c>
      <c r="G49" s="130"/>
      <c r="H49" s="112"/>
      <c r="I49" s="61"/>
      <c r="J49" s="117"/>
      <c r="K49" s="113"/>
      <c r="L49" s="127">
        <f>ROUND(AVERAGE(L50:L52),0)</f>
        <v>0</v>
      </c>
      <c r="M49" s="113"/>
      <c r="N49" s="100"/>
      <c r="O49" s="100"/>
      <c r="P49" s="100"/>
      <c r="Q49" s="100"/>
      <c r="R49" s="100"/>
      <c r="S49" s="333"/>
      <c r="T49" s="100"/>
      <c r="U49" s="100"/>
      <c r="V49" s="100"/>
    </row>
    <row r="50" spans="2:22" ht="245.7" x14ac:dyDescent="0.55000000000000004">
      <c r="B50" s="106" t="s">
        <v>440</v>
      </c>
      <c r="C50" s="107" t="s">
        <v>249</v>
      </c>
      <c r="D50" s="107" t="s">
        <v>441</v>
      </c>
      <c r="E50" s="107"/>
      <c r="F50" s="106" t="s">
        <v>442</v>
      </c>
      <c r="G50" s="131"/>
      <c r="H50" s="106" t="s">
        <v>443</v>
      </c>
      <c r="I50" s="62" t="s">
        <v>444</v>
      </c>
      <c r="J50" s="114"/>
      <c r="K50" s="114"/>
      <c r="L50" s="329">
        <v>0</v>
      </c>
      <c r="M50" s="108"/>
    </row>
    <row r="51" spans="2:22" ht="81.900000000000006" x14ac:dyDescent="0.55000000000000004">
      <c r="B51" s="106" t="s">
        <v>445</v>
      </c>
      <c r="C51" s="107" t="s">
        <v>249</v>
      </c>
      <c r="D51" s="107" t="s">
        <v>446</v>
      </c>
      <c r="E51" s="107"/>
      <c r="F51" s="106" t="s">
        <v>447</v>
      </c>
      <c r="G51" s="131"/>
      <c r="H51" s="106" t="s">
        <v>448</v>
      </c>
      <c r="I51" s="62" t="s">
        <v>449</v>
      </c>
      <c r="J51" s="114"/>
      <c r="K51" s="114"/>
      <c r="L51" s="329">
        <v>0</v>
      </c>
      <c r="M51" s="108"/>
    </row>
    <row r="52" spans="2:22" ht="222.3" x14ac:dyDescent="0.55000000000000004">
      <c r="B52" s="132" t="s">
        <v>450</v>
      </c>
      <c r="C52" s="133" t="s">
        <v>249</v>
      </c>
      <c r="D52" s="133" t="s">
        <v>451</v>
      </c>
      <c r="E52" s="133"/>
      <c r="F52" s="132" t="s">
        <v>452</v>
      </c>
      <c r="G52" s="134"/>
      <c r="H52" s="132" t="s">
        <v>453</v>
      </c>
      <c r="I52" s="64" t="s">
        <v>454</v>
      </c>
      <c r="J52" s="114"/>
      <c r="K52" s="133"/>
      <c r="L52" s="329">
        <v>0</v>
      </c>
      <c r="M52" s="135"/>
      <c r="N52" s="11"/>
      <c r="O52" s="11"/>
      <c r="P52" s="11"/>
      <c r="Q52" s="11"/>
      <c r="R52" s="11"/>
      <c r="S52" s="334"/>
      <c r="T52" s="11"/>
      <c r="U52" s="11"/>
      <c r="V52" s="11"/>
    </row>
    <row r="53" spans="2:22" ht="15.6" x14ac:dyDescent="0.55000000000000004">
      <c r="B53" s="95" t="s">
        <v>188</v>
      </c>
      <c r="C53" s="96"/>
      <c r="D53" s="96"/>
      <c r="E53" s="96"/>
      <c r="F53" s="97"/>
      <c r="G53" s="96"/>
      <c r="H53" s="97"/>
      <c r="I53" s="98"/>
      <c r="J53" s="96"/>
      <c r="K53" s="96"/>
      <c r="L53" s="97"/>
      <c r="M53" s="110"/>
    </row>
    <row r="54" spans="2:22" ht="57.6" x14ac:dyDescent="0.55000000000000004">
      <c r="B54" s="101" t="s">
        <v>455</v>
      </c>
      <c r="C54" s="102" t="s">
        <v>456</v>
      </c>
      <c r="D54" s="102" t="s">
        <v>188</v>
      </c>
      <c r="E54" s="102"/>
      <c r="F54" s="101" t="s">
        <v>36</v>
      </c>
      <c r="G54" s="102"/>
      <c r="H54" s="122"/>
      <c r="I54" s="123"/>
      <c r="J54" s="124"/>
      <c r="K54" s="124"/>
      <c r="L54" s="104">
        <f>AVERAGE($L$59,$L$55)</f>
        <v>0</v>
      </c>
      <c r="M54" s="126"/>
    </row>
    <row r="55" spans="2:22" ht="43.2" x14ac:dyDescent="0.55000000000000004">
      <c r="B55" s="112" t="s">
        <v>457</v>
      </c>
      <c r="C55" s="113" t="s">
        <v>456</v>
      </c>
      <c r="D55" s="113" t="s">
        <v>189</v>
      </c>
      <c r="E55" s="113" t="s">
        <v>458</v>
      </c>
      <c r="F55" s="112" t="s">
        <v>459</v>
      </c>
      <c r="G55" s="107"/>
      <c r="H55" s="106"/>
      <c r="I55" s="62"/>
      <c r="J55" s="107"/>
      <c r="K55" s="107"/>
      <c r="L55" s="127">
        <f>ROUND(AVERAGE(L56:L58),0)</f>
        <v>0</v>
      </c>
      <c r="M55" s="108"/>
    </row>
    <row r="56" spans="2:22" ht="339.3" x14ac:dyDescent="0.55000000000000004">
      <c r="B56" s="106" t="s">
        <v>460</v>
      </c>
      <c r="C56" s="107" t="s">
        <v>456</v>
      </c>
      <c r="D56" s="107" t="s">
        <v>190</v>
      </c>
      <c r="E56" s="107"/>
      <c r="F56" s="106" t="s">
        <v>461</v>
      </c>
      <c r="G56" s="107" t="s">
        <v>330</v>
      </c>
      <c r="H56" s="106" t="s">
        <v>462</v>
      </c>
      <c r="I56" s="62" t="s">
        <v>463</v>
      </c>
      <c r="J56" s="114"/>
      <c r="K56" s="107"/>
      <c r="L56" s="329">
        <v>0</v>
      </c>
      <c r="M56" s="108"/>
    </row>
    <row r="57" spans="2:22" ht="245.7" x14ac:dyDescent="0.55000000000000004">
      <c r="B57" s="106" t="s">
        <v>464</v>
      </c>
      <c r="C57" s="107" t="s">
        <v>456</v>
      </c>
      <c r="D57" s="107" t="s">
        <v>191</v>
      </c>
      <c r="E57" s="107" t="s">
        <v>465</v>
      </c>
      <c r="F57" s="106" t="s">
        <v>466</v>
      </c>
      <c r="G57" s="107" t="s">
        <v>346</v>
      </c>
      <c r="H57" s="106" t="s">
        <v>467</v>
      </c>
      <c r="I57" s="62" t="s">
        <v>468</v>
      </c>
      <c r="J57" s="107"/>
      <c r="K57" s="114"/>
      <c r="L57" s="329">
        <v>0</v>
      </c>
      <c r="M57" s="108"/>
    </row>
    <row r="58" spans="2:22" ht="163.80000000000001" x14ac:dyDescent="0.55000000000000004">
      <c r="B58" s="106" t="s">
        <v>382</v>
      </c>
      <c r="C58" s="107" t="s">
        <v>456</v>
      </c>
      <c r="D58" s="107" t="s">
        <v>192</v>
      </c>
      <c r="E58" s="107"/>
      <c r="F58" s="106" t="s">
        <v>469</v>
      </c>
      <c r="G58" s="107" t="s">
        <v>470</v>
      </c>
      <c r="H58" s="106" t="s">
        <v>471</v>
      </c>
      <c r="I58" s="62" t="s">
        <v>472</v>
      </c>
      <c r="J58" s="107"/>
      <c r="K58" s="114"/>
      <c r="L58" s="329">
        <v>0</v>
      </c>
      <c r="M58" s="108"/>
    </row>
    <row r="59" spans="2:22" ht="28.8" x14ac:dyDescent="0.55000000000000004">
      <c r="B59" s="112" t="s">
        <v>473</v>
      </c>
      <c r="C59" s="113" t="s">
        <v>456</v>
      </c>
      <c r="D59" s="113" t="s">
        <v>193</v>
      </c>
      <c r="E59" s="113" t="s">
        <v>474</v>
      </c>
      <c r="F59" s="112" t="s">
        <v>475</v>
      </c>
      <c r="G59" s="107"/>
      <c r="H59" s="106"/>
      <c r="I59" s="62"/>
      <c r="J59" s="107"/>
      <c r="K59" s="107"/>
      <c r="L59" s="127">
        <f>L60</f>
        <v>0</v>
      </c>
      <c r="M59" s="108"/>
    </row>
    <row r="60" spans="2:22" ht="105.3" x14ac:dyDescent="0.55000000000000004">
      <c r="B60" s="106" t="s">
        <v>476</v>
      </c>
      <c r="C60" s="107" t="s">
        <v>456</v>
      </c>
      <c r="D60" s="107" t="s">
        <v>194</v>
      </c>
      <c r="E60" s="107"/>
      <c r="F60" s="106" t="s">
        <v>477</v>
      </c>
      <c r="G60" s="107"/>
      <c r="H60" s="106" t="s">
        <v>478</v>
      </c>
      <c r="I60" s="62" t="s">
        <v>479</v>
      </c>
      <c r="J60" s="107"/>
      <c r="K60" s="114"/>
      <c r="L60" s="329">
        <v>0</v>
      </c>
      <c r="M60" s="108"/>
    </row>
    <row r="61" spans="2:22" ht="15.6" x14ac:dyDescent="0.55000000000000004">
      <c r="B61" s="95" t="s">
        <v>173</v>
      </c>
      <c r="C61" s="96"/>
      <c r="D61" s="96"/>
      <c r="E61" s="96"/>
      <c r="F61" s="97"/>
      <c r="G61" s="96"/>
      <c r="H61" s="97"/>
      <c r="I61" s="98"/>
      <c r="J61" s="96"/>
      <c r="K61" s="96"/>
      <c r="L61" s="97"/>
      <c r="M61" s="110"/>
    </row>
    <row r="62" spans="2:22" ht="28.8" x14ac:dyDescent="0.55000000000000004">
      <c r="B62" s="101" t="s">
        <v>480</v>
      </c>
      <c r="C62" s="102" t="s">
        <v>481</v>
      </c>
      <c r="D62" s="102" t="s">
        <v>173</v>
      </c>
      <c r="E62" s="102"/>
      <c r="F62" s="101" t="s">
        <v>37</v>
      </c>
      <c r="G62" s="102"/>
      <c r="H62" s="122"/>
      <c r="I62" s="123"/>
      <c r="J62" s="128"/>
      <c r="K62" s="124"/>
      <c r="L62" s="104">
        <f>AVERAGE($L$63,$L$69)</f>
        <v>0</v>
      </c>
      <c r="M62" s="126"/>
    </row>
    <row r="63" spans="2:22" ht="57.6" x14ac:dyDescent="0.55000000000000004">
      <c r="B63" s="137" t="s">
        <v>482</v>
      </c>
      <c r="C63" s="117" t="s">
        <v>200</v>
      </c>
      <c r="D63" s="117" t="s">
        <v>208</v>
      </c>
      <c r="E63" s="117" t="s">
        <v>483</v>
      </c>
      <c r="F63" s="112" t="s">
        <v>484</v>
      </c>
      <c r="G63" s="117"/>
      <c r="H63" s="137" t="s">
        <v>485</v>
      </c>
      <c r="I63" s="138" t="s">
        <v>486</v>
      </c>
      <c r="J63" s="303"/>
      <c r="K63" s="136"/>
      <c r="L63" s="115">
        <f>ROUND(AVERAGE(L64:L67),0)</f>
        <v>0</v>
      </c>
      <c r="M63" s="117"/>
      <c r="N63" s="136"/>
      <c r="O63" s="136"/>
      <c r="P63" s="136"/>
      <c r="Q63" s="136"/>
      <c r="R63" s="136"/>
      <c r="S63" s="305"/>
      <c r="T63" s="136"/>
      <c r="U63" s="136"/>
      <c r="V63" s="136"/>
    </row>
    <row r="64" spans="2:22" ht="58.5" x14ac:dyDescent="0.55000000000000004">
      <c r="B64" s="139" t="s">
        <v>487</v>
      </c>
      <c r="C64" s="114" t="s">
        <v>200</v>
      </c>
      <c r="D64" s="114" t="s">
        <v>488</v>
      </c>
      <c r="E64" s="114"/>
      <c r="F64" s="106" t="s">
        <v>489</v>
      </c>
      <c r="G64" s="117" t="s">
        <v>490</v>
      </c>
      <c r="H64" s="139"/>
      <c r="I64" s="140" t="s">
        <v>491</v>
      </c>
      <c r="J64" s="114"/>
      <c r="K64" s="114"/>
      <c r="L64" s="329">
        <v>0</v>
      </c>
      <c r="M64" s="141"/>
      <c r="N64" s="25"/>
      <c r="O64" s="25"/>
      <c r="P64" s="25"/>
      <c r="Q64" s="25"/>
      <c r="R64" s="25"/>
      <c r="S64" s="332"/>
      <c r="T64" s="25"/>
      <c r="U64" s="25"/>
      <c r="V64" s="25"/>
    </row>
    <row r="65" spans="2:22" ht="198.9" x14ac:dyDescent="0.55000000000000004">
      <c r="B65" s="139" t="s">
        <v>492</v>
      </c>
      <c r="C65" s="114" t="s">
        <v>249</v>
      </c>
      <c r="D65" s="114" t="s">
        <v>252</v>
      </c>
      <c r="E65" s="114"/>
      <c r="F65" s="106" t="s">
        <v>493</v>
      </c>
      <c r="G65" s="117"/>
      <c r="H65" s="139"/>
      <c r="I65" s="140" t="s">
        <v>494</v>
      </c>
      <c r="J65" s="114"/>
      <c r="K65" s="114"/>
      <c r="L65" s="329">
        <v>0</v>
      </c>
      <c r="M65" s="141"/>
      <c r="N65" s="25"/>
      <c r="O65" s="25"/>
      <c r="P65" s="25"/>
      <c r="Q65" s="25"/>
      <c r="R65" s="25"/>
      <c r="S65" s="332"/>
      <c r="T65" s="25"/>
      <c r="U65" s="25"/>
      <c r="V65" s="25"/>
    </row>
    <row r="66" spans="2:22" ht="93.6" x14ac:dyDescent="0.55000000000000004">
      <c r="B66" s="139" t="s">
        <v>495</v>
      </c>
      <c r="C66" s="114" t="s">
        <v>200</v>
      </c>
      <c r="D66" s="114" t="s">
        <v>496</v>
      </c>
      <c r="E66" s="114" t="s">
        <v>497</v>
      </c>
      <c r="F66" s="106" t="s">
        <v>498</v>
      </c>
      <c r="G66" s="117"/>
      <c r="H66" s="139" t="s">
        <v>499</v>
      </c>
      <c r="I66" s="140" t="s">
        <v>500</v>
      </c>
      <c r="J66" s="114"/>
      <c r="K66" s="114"/>
      <c r="L66" s="329">
        <v>0</v>
      </c>
      <c r="M66" s="141"/>
      <c r="N66" s="25"/>
      <c r="O66" s="25"/>
      <c r="P66" s="25"/>
      <c r="Q66" s="25"/>
      <c r="R66" s="25"/>
      <c r="S66" s="332"/>
      <c r="T66" s="25"/>
      <c r="U66" s="25"/>
      <c r="V66" s="25"/>
    </row>
    <row r="67" spans="2:22" ht="140.4" x14ac:dyDescent="0.55000000000000004">
      <c r="B67" s="139" t="s">
        <v>501</v>
      </c>
      <c r="C67" s="114" t="s">
        <v>200</v>
      </c>
      <c r="D67" s="114" t="s">
        <v>502</v>
      </c>
      <c r="E67" s="114" t="s">
        <v>503</v>
      </c>
      <c r="F67" s="106" t="s">
        <v>504</v>
      </c>
      <c r="G67" s="117"/>
      <c r="H67" s="139" t="s">
        <v>505</v>
      </c>
      <c r="I67" s="140" t="s">
        <v>506</v>
      </c>
      <c r="J67" s="114"/>
      <c r="K67" s="114"/>
      <c r="L67" s="329">
        <v>0</v>
      </c>
      <c r="M67" s="141"/>
      <c r="N67" s="25"/>
      <c r="O67" s="25"/>
      <c r="P67" s="25"/>
      <c r="Q67" s="25"/>
      <c r="R67" s="25"/>
      <c r="S67" s="332"/>
      <c r="T67" s="25"/>
      <c r="U67" s="25"/>
      <c r="V67" s="25"/>
    </row>
    <row r="68" spans="2:22" ht="28.8" x14ac:dyDescent="0.55000000000000004">
      <c r="B68" s="139" t="s">
        <v>507</v>
      </c>
      <c r="C68" s="114" t="s">
        <v>508</v>
      </c>
      <c r="D68" s="114" t="s">
        <v>509</v>
      </c>
      <c r="E68" s="114"/>
      <c r="F68" s="106" t="s">
        <v>510</v>
      </c>
      <c r="G68" s="117"/>
      <c r="H68" s="139"/>
      <c r="I68" s="140" t="s">
        <v>508</v>
      </c>
      <c r="J68" s="114"/>
      <c r="K68" s="114"/>
      <c r="L68" s="329" t="s">
        <v>508</v>
      </c>
      <c r="M68" s="141"/>
      <c r="N68" s="25"/>
      <c r="O68" s="25"/>
      <c r="P68" s="25"/>
      <c r="Q68" s="25"/>
      <c r="R68" s="25"/>
      <c r="S68" s="332"/>
      <c r="T68" s="25"/>
      <c r="U68" s="25"/>
      <c r="V68" s="25"/>
    </row>
    <row r="69" spans="2:22" ht="43.2" x14ac:dyDescent="0.55000000000000004">
      <c r="B69" s="137" t="s">
        <v>511</v>
      </c>
      <c r="C69" s="117" t="s">
        <v>169</v>
      </c>
      <c r="D69" s="117" t="s">
        <v>170</v>
      </c>
      <c r="E69" s="117"/>
      <c r="F69" s="112" t="s">
        <v>512</v>
      </c>
      <c r="G69" s="117" t="s">
        <v>490</v>
      </c>
      <c r="H69" s="137"/>
      <c r="I69" s="138"/>
      <c r="J69" s="117"/>
      <c r="K69" s="117"/>
      <c r="L69" s="115">
        <f>ROUND(AVERAGE(L70:L72),0)</f>
        <v>0</v>
      </c>
      <c r="M69" s="117"/>
      <c r="N69" s="136"/>
      <c r="O69" s="136"/>
      <c r="P69" s="136"/>
      <c r="Q69" s="136"/>
      <c r="R69" s="136"/>
      <c r="S69" s="305"/>
      <c r="T69" s="136"/>
      <c r="U69" s="136"/>
      <c r="V69" s="136"/>
    </row>
    <row r="70" spans="2:22" ht="117" x14ac:dyDescent="0.55000000000000004">
      <c r="B70" s="139" t="s">
        <v>513</v>
      </c>
      <c r="C70" s="114" t="s">
        <v>169</v>
      </c>
      <c r="D70" s="114" t="s">
        <v>171</v>
      </c>
      <c r="E70" s="114"/>
      <c r="F70" s="106" t="s">
        <v>514</v>
      </c>
      <c r="G70" s="117"/>
      <c r="H70" s="139"/>
      <c r="I70" s="140" t="s">
        <v>515</v>
      </c>
      <c r="J70" s="114"/>
      <c r="K70" s="114"/>
      <c r="L70" s="329">
        <v>0</v>
      </c>
      <c r="M70" s="141"/>
      <c r="N70" s="25"/>
      <c r="O70" s="25"/>
      <c r="P70" s="25"/>
      <c r="Q70" s="25"/>
      <c r="R70" s="25"/>
      <c r="S70" s="332"/>
      <c r="T70" s="25"/>
      <c r="U70" s="25"/>
      <c r="V70" s="25"/>
    </row>
    <row r="71" spans="2:22" ht="117" x14ac:dyDescent="0.55000000000000004">
      <c r="B71" s="139" t="s">
        <v>516</v>
      </c>
      <c r="C71" s="114" t="s">
        <v>169</v>
      </c>
      <c r="D71" s="114" t="s">
        <v>172</v>
      </c>
      <c r="E71" s="114" t="s">
        <v>517</v>
      </c>
      <c r="F71" s="106" t="s">
        <v>518</v>
      </c>
      <c r="G71" s="117"/>
      <c r="H71" s="139" t="s">
        <v>519</v>
      </c>
      <c r="I71" s="140" t="s">
        <v>520</v>
      </c>
      <c r="J71" s="114"/>
      <c r="K71" s="114"/>
      <c r="L71" s="329">
        <v>0</v>
      </c>
      <c r="M71" s="141"/>
      <c r="N71" s="25"/>
      <c r="O71" s="25"/>
      <c r="P71" s="25"/>
      <c r="Q71" s="25"/>
      <c r="R71" s="25"/>
      <c r="S71" s="332"/>
      <c r="T71" s="25"/>
      <c r="U71" s="25"/>
      <c r="V71" s="25"/>
    </row>
    <row r="72" spans="2:22" ht="93.6" x14ac:dyDescent="0.55000000000000004">
      <c r="B72" s="139" t="s">
        <v>521</v>
      </c>
      <c r="C72" s="114" t="s">
        <v>200</v>
      </c>
      <c r="D72" s="114" t="s">
        <v>522</v>
      </c>
      <c r="E72" s="114" t="s">
        <v>523</v>
      </c>
      <c r="F72" s="106" t="s">
        <v>524</v>
      </c>
      <c r="G72" s="117"/>
      <c r="H72" s="139" t="s">
        <v>525</v>
      </c>
      <c r="I72" s="140" t="s">
        <v>526</v>
      </c>
      <c r="J72" s="114"/>
      <c r="K72" s="114"/>
      <c r="L72" s="329">
        <v>0</v>
      </c>
      <c r="M72" s="141"/>
      <c r="N72" s="25"/>
      <c r="O72" s="25"/>
      <c r="P72" s="25"/>
      <c r="Q72" s="25"/>
      <c r="R72" s="25"/>
      <c r="S72" s="332"/>
      <c r="T72" s="25"/>
      <c r="U72" s="25"/>
      <c r="V72" s="25"/>
    </row>
    <row r="73" spans="2:22" ht="15.6" x14ac:dyDescent="0.55000000000000004">
      <c r="B73" s="95" t="s">
        <v>33</v>
      </c>
      <c r="C73" s="96"/>
      <c r="D73" s="96"/>
      <c r="E73" s="96"/>
      <c r="F73" s="97"/>
      <c r="G73" s="96"/>
      <c r="H73" s="97"/>
      <c r="I73" s="98"/>
      <c r="J73" s="96"/>
      <c r="K73" s="96"/>
      <c r="L73" s="97"/>
      <c r="M73" s="110"/>
      <c r="N73" s="25"/>
      <c r="O73" s="25"/>
      <c r="P73" s="25"/>
      <c r="Q73" s="25"/>
      <c r="R73" s="25"/>
      <c r="S73" s="332"/>
      <c r="T73" s="25"/>
      <c r="U73" s="25"/>
      <c r="V73" s="25"/>
    </row>
    <row r="74" spans="2:22" ht="28.8" x14ac:dyDescent="0.55000000000000004">
      <c r="B74" s="101" t="s">
        <v>527</v>
      </c>
      <c r="C74" s="102" t="s">
        <v>184</v>
      </c>
      <c r="D74" s="102" t="s">
        <v>33</v>
      </c>
      <c r="E74" s="102"/>
      <c r="F74" s="101" t="s">
        <v>32</v>
      </c>
      <c r="G74" s="102"/>
      <c r="H74" s="122"/>
      <c r="I74" s="123"/>
      <c r="J74" s="124"/>
      <c r="K74" s="124"/>
      <c r="L74" s="104">
        <f>ROUND(AVERAGE($L$75,$L$76),0)</f>
        <v>0</v>
      </c>
      <c r="M74" s="126"/>
    </row>
    <row r="75" spans="2:22" ht="234" x14ac:dyDescent="0.55000000000000004">
      <c r="B75" s="139" t="s">
        <v>528</v>
      </c>
      <c r="C75" s="114" t="s">
        <v>184</v>
      </c>
      <c r="D75" s="114" t="s">
        <v>185</v>
      </c>
      <c r="E75" s="114" t="s">
        <v>529</v>
      </c>
      <c r="F75" s="106" t="s">
        <v>530</v>
      </c>
      <c r="G75" s="114" t="s">
        <v>346</v>
      </c>
      <c r="H75" s="139"/>
      <c r="I75" s="140" t="s">
        <v>531</v>
      </c>
      <c r="J75" s="114"/>
      <c r="K75" s="114"/>
      <c r="L75" s="329">
        <v>0</v>
      </c>
      <c r="M75" s="114"/>
    </row>
    <row r="76" spans="2:22" ht="152.1" x14ac:dyDescent="0.55000000000000004">
      <c r="B76" s="139" t="s">
        <v>532</v>
      </c>
      <c r="C76" s="114" t="s">
        <v>184</v>
      </c>
      <c r="D76" s="114" t="s">
        <v>186</v>
      </c>
      <c r="E76" s="114" t="s">
        <v>533</v>
      </c>
      <c r="F76" s="106" t="s">
        <v>534</v>
      </c>
      <c r="G76" s="114" t="s">
        <v>346</v>
      </c>
      <c r="H76" s="139"/>
      <c r="I76" s="140" t="s">
        <v>535</v>
      </c>
      <c r="J76" s="114"/>
      <c r="K76" s="114"/>
      <c r="L76" s="329">
        <v>0</v>
      </c>
      <c r="M76" s="114"/>
      <c r="N76" s="100"/>
      <c r="O76" s="100"/>
      <c r="P76" s="100"/>
      <c r="Q76" s="100"/>
      <c r="R76" s="100"/>
      <c r="S76" s="333"/>
      <c r="T76" s="100"/>
      <c r="U76" s="100"/>
      <c r="V76" s="100"/>
    </row>
    <row r="77" spans="2:22" x14ac:dyDescent="0.55000000000000004">
      <c r="B77" s="136"/>
      <c r="C77" s="136"/>
      <c r="D77" s="142"/>
      <c r="E77" s="304"/>
      <c r="F77" s="305"/>
      <c r="G77" s="304"/>
      <c r="H77" s="143"/>
      <c r="I77" s="144"/>
      <c r="J77" s="306"/>
      <c r="K77" s="25"/>
      <c r="L77" s="143"/>
      <c r="M77" s="144"/>
    </row>
  </sheetData>
  <mergeCells count="6">
    <mergeCell ref="B2:C9"/>
    <mergeCell ref="D2:K5"/>
    <mergeCell ref="L2:M9"/>
    <mergeCell ref="D6:K9"/>
    <mergeCell ref="I14:I15"/>
    <mergeCell ref="J14:J15"/>
  </mergeCells>
  <dataValidations count="1">
    <dataValidation type="list" allowBlank="1" showInputMessage="1" showErrorMessage="1" sqref="L14:L15 L19:L23 L25:L26 L30:L31 L33:L35 L37 L41:L44 L46:L48 L50:L52 L56:L58 L60 L64:L68 L70:L72 L75:L76">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9"/>
  <sheetViews>
    <sheetView zoomScale="70" zoomScaleNormal="70" workbookViewId="0"/>
  </sheetViews>
  <sheetFormatPr baseColWidth="10" defaultRowHeight="14.4" x14ac:dyDescent="0.55000000000000004"/>
  <cols>
    <col min="1" max="1" width="12" customWidth="1"/>
    <col min="2" max="2" width="21.578125" customWidth="1"/>
    <col min="3" max="3" width="25.41796875" style="60" customWidth="1"/>
    <col min="4" max="4" width="31.26171875" style="60" customWidth="1"/>
    <col min="5" max="5" width="13.26171875" style="59" customWidth="1"/>
    <col min="6" max="6" width="17.83984375" style="60" customWidth="1"/>
    <col min="7" max="7" width="20.68359375" style="60" customWidth="1"/>
    <col min="8" max="8" width="62" style="60" customWidth="1"/>
    <col min="9" max="9" width="25.578125" style="60" customWidth="1"/>
    <col min="10" max="10" width="25.41796875" style="60" customWidth="1"/>
    <col min="11" max="11" width="16.68359375" customWidth="1"/>
    <col min="12" max="12" width="63.15625" customWidth="1"/>
    <col min="13" max="13" width="0" hidden="1" customWidth="1"/>
    <col min="14" max="14" width="9.41796875" style="90" hidden="1" customWidth="1"/>
  </cols>
  <sheetData>
    <row r="1" spans="1:14" ht="14.7" thickBot="1" x14ac:dyDescent="0.6">
      <c r="A1" s="145"/>
      <c r="B1" s="1"/>
      <c r="C1" s="297"/>
      <c r="D1" s="298"/>
      <c r="E1" s="300"/>
      <c r="F1" s="298"/>
      <c r="G1" s="298"/>
      <c r="H1" s="298"/>
      <c r="I1" s="298"/>
      <c r="J1" s="298"/>
      <c r="K1" s="147"/>
      <c r="L1" s="146"/>
    </row>
    <row r="2" spans="1:14" x14ac:dyDescent="0.55000000000000004">
      <c r="A2" s="419" t="s">
        <v>536</v>
      </c>
      <c r="B2" s="508"/>
      <c r="C2" s="511" t="s">
        <v>257</v>
      </c>
      <c r="D2" s="427"/>
      <c r="E2" s="427"/>
      <c r="F2" s="427"/>
      <c r="G2" s="427"/>
      <c r="H2" s="427"/>
      <c r="I2" s="427"/>
      <c r="J2" s="512"/>
      <c r="K2" s="518"/>
      <c r="L2" s="519"/>
    </row>
    <row r="3" spans="1:14" x14ac:dyDescent="0.55000000000000004">
      <c r="A3" s="421"/>
      <c r="B3" s="509"/>
      <c r="C3" s="513"/>
      <c r="D3" s="429"/>
      <c r="E3" s="429"/>
      <c r="F3" s="429"/>
      <c r="G3" s="429"/>
      <c r="H3" s="429"/>
      <c r="I3" s="429"/>
      <c r="J3" s="514"/>
      <c r="K3" s="520"/>
      <c r="L3" s="521"/>
      <c r="N3" s="147" t="s">
        <v>508</v>
      </c>
    </row>
    <row r="4" spans="1:14" x14ac:dyDescent="0.55000000000000004">
      <c r="A4" s="421"/>
      <c r="B4" s="509"/>
      <c r="C4" s="513"/>
      <c r="D4" s="429"/>
      <c r="E4" s="429"/>
      <c r="F4" s="429"/>
      <c r="G4" s="429"/>
      <c r="H4" s="429"/>
      <c r="I4" s="429"/>
      <c r="J4" s="514"/>
      <c r="K4" s="520"/>
      <c r="L4" s="521"/>
      <c r="N4" s="147">
        <v>0</v>
      </c>
    </row>
    <row r="5" spans="1:14" ht="14.7" thickBot="1" x14ac:dyDescent="0.6">
      <c r="A5" s="421"/>
      <c r="B5" s="509"/>
      <c r="C5" s="515"/>
      <c r="D5" s="516"/>
      <c r="E5" s="516"/>
      <c r="F5" s="516"/>
      <c r="G5" s="516"/>
      <c r="H5" s="516"/>
      <c r="I5" s="516"/>
      <c r="J5" s="517"/>
      <c r="K5" s="520"/>
      <c r="L5" s="521"/>
      <c r="N5" s="147">
        <v>20</v>
      </c>
    </row>
    <row r="6" spans="1:14" x14ac:dyDescent="0.55000000000000004">
      <c r="A6" s="421"/>
      <c r="B6" s="509"/>
      <c r="C6" s="524" t="str">
        <f>PORTADA!D10</f>
        <v>Nombre de la Entidad</v>
      </c>
      <c r="D6" s="525"/>
      <c r="E6" s="525"/>
      <c r="F6" s="525"/>
      <c r="G6" s="525"/>
      <c r="H6" s="525"/>
      <c r="I6" s="525"/>
      <c r="J6" s="526"/>
      <c r="K6" s="520"/>
      <c r="L6" s="521"/>
      <c r="N6" s="147">
        <v>40</v>
      </c>
    </row>
    <row r="7" spans="1:14" x14ac:dyDescent="0.55000000000000004">
      <c r="A7" s="421"/>
      <c r="B7" s="509"/>
      <c r="C7" s="527"/>
      <c r="D7" s="528"/>
      <c r="E7" s="528"/>
      <c r="F7" s="528"/>
      <c r="G7" s="528"/>
      <c r="H7" s="528"/>
      <c r="I7" s="528"/>
      <c r="J7" s="529"/>
      <c r="K7" s="520"/>
      <c r="L7" s="521"/>
      <c r="N7" s="147">
        <v>60</v>
      </c>
    </row>
    <row r="8" spans="1:14" x14ac:dyDescent="0.55000000000000004">
      <c r="A8" s="421"/>
      <c r="B8" s="509"/>
      <c r="C8" s="527"/>
      <c r="D8" s="528"/>
      <c r="E8" s="528"/>
      <c r="F8" s="528"/>
      <c r="G8" s="528"/>
      <c r="H8" s="528"/>
      <c r="I8" s="528"/>
      <c r="J8" s="529"/>
      <c r="K8" s="520"/>
      <c r="L8" s="521"/>
      <c r="N8" s="147">
        <v>80</v>
      </c>
    </row>
    <row r="9" spans="1:14" ht="14.7" thickBot="1" x14ac:dyDescent="0.6">
      <c r="A9" s="424"/>
      <c r="B9" s="510"/>
      <c r="C9" s="530"/>
      <c r="D9" s="531"/>
      <c r="E9" s="531"/>
      <c r="F9" s="531"/>
      <c r="G9" s="531"/>
      <c r="H9" s="531"/>
      <c r="I9" s="531"/>
      <c r="J9" s="532"/>
      <c r="K9" s="522"/>
      <c r="L9" s="523"/>
      <c r="N9" s="331">
        <v>100</v>
      </c>
    </row>
    <row r="10" spans="1:14" x14ac:dyDescent="0.55000000000000004">
      <c r="A10" s="145"/>
      <c r="B10" s="1"/>
      <c r="C10" s="297"/>
      <c r="D10" s="298"/>
      <c r="E10" s="300"/>
      <c r="F10" s="298"/>
      <c r="G10" s="298"/>
      <c r="H10" s="298"/>
      <c r="I10" s="298"/>
      <c r="J10" s="298"/>
      <c r="K10" s="147"/>
      <c r="L10" s="146"/>
    </row>
    <row r="11" spans="1:14" ht="62.4" x14ac:dyDescent="0.55000000000000004">
      <c r="A11" s="148" t="s">
        <v>1269</v>
      </c>
      <c r="B11" s="148" t="s">
        <v>259</v>
      </c>
      <c r="C11" s="149" t="s">
        <v>260</v>
      </c>
      <c r="D11" s="148" t="s">
        <v>261</v>
      </c>
      <c r="E11" s="148" t="s">
        <v>262</v>
      </c>
      <c r="F11" s="148" t="s">
        <v>263</v>
      </c>
      <c r="G11" s="148" t="s">
        <v>264</v>
      </c>
      <c r="H11" s="148" t="s">
        <v>265</v>
      </c>
      <c r="I11" s="148" t="s">
        <v>266</v>
      </c>
      <c r="J11" s="148" t="s">
        <v>267</v>
      </c>
      <c r="K11" s="301" t="s">
        <v>268</v>
      </c>
      <c r="L11" s="149" t="s">
        <v>269</v>
      </c>
    </row>
    <row r="12" spans="1:14" x14ac:dyDescent="0.55000000000000004">
      <c r="A12" s="150" t="s">
        <v>21</v>
      </c>
      <c r="B12" s="151"/>
      <c r="C12" s="296"/>
      <c r="D12" s="296"/>
      <c r="E12" s="178"/>
      <c r="F12" s="296"/>
      <c r="G12" s="296"/>
      <c r="H12" s="296"/>
      <c r="I12" s="296"/>
      <c r="J12" s="296"/>
      <c r="K12" s="152"/>
      <c r="L12" s="151"/>
    </row>
    <row r="13" spans="1:14" ht="57.6" x14ac:dyDescent="0.55000000000000004">
      <c r="A13" s="153" t="s">
        <v>537</v>
      </c>
      <c r="B13" s="154" t="s">
        <v>538</v>
      </c>
      <c r="C13" s="154" t="s">
        <v>21</v>
      </c>
      <c r="D13" s="154"/>
      <c r="E13" s="153" t="s">
        <v>20</v>
      </c>
      <c r="F13" s="154" t="s">
        <v>273</v>
      </c>
      <c r="G13" s="155"/>
      <c r="H13" s="156"/>
      <c r="I13" s="155"/>
      <c r="J13" s="155"/>
      <c r="K13" s="157">
        <f>ROUND(AVERAGE(K14,K17,K24,K26),0)</f>
        <v>0</v>
      </c>
      <c r="L13" s="154"/>
    </row>
    <row r="14" spans="1:14" ht="43.2" x14ac:dyDescent="0.55000000000000004">
      <c r="A14" s="137" t="s">
        <v>539</v>
      </c>
      <c r="B14" s="158" t="s">
        <v>200</v>
      </c>
      <c r="C14" s="159" t="s">
        <v>540</v>
      </c>
      <c r="D14" s="299" t="s">
        <v>541</v>
      </c>
      <c r="E14" s="295" t="s">
        <v>542</v>
      </c>
      <c r="F14" s="161" t="s">
        <v>543</v>
      </c>
      <c r="G14" s="160"/>
      <c r="H14" s="162"/>
      <c r="I14" s="163"/>
      <c r="J14" s="164"/>
      <c r="K14" s="165">
        <f>ROUND(AVERAGE(K15:K16),0)</f>
        <v>0</v>
      </c>
      <c r="L14" s="159"/>
    </row>
    <row r="15" spans="1:14" ht="273.60000000000002" x14ac:dyDescent="0.55000000000000004">
      <c r="A15" s="139" t="s">
        <v>544</v>
      </c>
      <c r="B15" s="158" t="s">
        <v>200</v>
      </c>
      <c r="C15" s="158" t="s">
        <v>545</v>
      </c>
      <c r="D15" s="158" t="s">
        <v>546</v>
      </c>
      <c r="E15" s="274" t="s">
        <v>547</v>
      </c>
      <c r="F15" s="161"/>
      <c r="G15" s="166" t="s">
        <v>356</v>
      </c>
      <c r="H15" s="167" t="s">
        <v>548</v>
      </c>
      <c r="I15" s="168"/>
      <c r="J15" s="158"/>
      <c r="K15" s="329">
        <v>0</v>
      </c>
      <c r="L15" s="158"/>
    </row>
    <row r="16" spans="1:14" ht="172.8" x14ac:dyDescent="0.55000000000000004">
      <c r="A16" s="139" t="s">
        <v>549</v>
      </c>
      <c r="B16" s="158" t="s">
        <v>249</v>
      </c>
      <c r="C16" s="158" t="s">
        <v>550</v>
      </c>
      <c r="D16" s="158" t="s">
        <v>551</v>
      </c>
      <c r="E16" s="274" t="s">
        <v>552</v>
      </c>
      <c r="F16" s="161"/>
      <c r="G16" s="158" t="s">
        <v>553</v>
      </c>
      <c r="H16" s="167" t="s">
        <v>554</v>
      </c>
      <c r="I16" s="170"/>
      <c r="J16" s="158"/>
      <c r="K16" s="329">
        <v>0</v>
      </c>
      <c r="L16" s="158"/>
    </row>
    <row r="17" spans="1:12" ht="57.6" x14ac:dyDescent="0.55000000000000004">
      <c r="A17" s="137" t="s">
        <v>555</v>
      </c>
      <c r="B17" s="158" t="s">
        <v>200</v>
      </c>
      <c r="C17" s="116" t="s">
        <v>556</v>
      </c>
      <c r="D17" s="116" t="s">
        <v>557</v>
      </c>
      <c r="E17" s="112" t="s">
        <v>558</v>
      </c>
      <c r="F17" s="161" t="s">
        <v>559</v>
      </c>
      <c r="G17" s="171"/>
      <c r="H17" s="167"/>
      <c r="I17" s="170"/>
      <c r="J17" s="158"/>
      <c r="K17" s="172">
        <f>ROUND(AVERAGE(K18:K23),0)</f>
        <v>0</v>
      </c>
      <c r="L17" s="116"/>
    </row>
    <row r="18" spans="1:12" ht="172.8" x14ac:dyDescent="0.55000000000000004">
      <c r="A18" s="139" t="s">
        <v>560</v>
      </c>
      <c r="B18" s="158" t="s">
        <v>200</v>
      </c>
      <c r="C18" s="158" t="s">
        <v>561</v>
      </c>
      <c r="D18" s="158" t="s">
        <v>562</v>
      </c>
      <c r="E18" s="106" t="s">
        <v>563</v>
      </c>
      <c r="F18" s="161"/>
      <c r="G18" s="166" t="s">
        <v>564</v>
      </c>
      <c r="H18" s="167" t="s">
        <v>565</v>
      </c>
      <c r="I18" s="170"/>
      <c r="J18" s="158"/>
      <c r="K18" s="329">
        <v>0</v>
      </c>
      <c r="L18" s="158"/>
    </row>
    <row r="19" spans="1:12" ht="244.8" x14ac:dyDescent="0.55000000000000004">
      <c r="A19" s="139" t="s">
        <v>566</v>
      </c>
      <c r="B19" s="158" t="s">
        <v>200</v>
      </c>
      <c r="C19" s="158" t="s">
        <v>567</v>
      </c>
      <c r="D19" s="158" t="s">
        <v>568</v>
      </c>
      <c r="E19" s="106" t="s">
        <v>569</v>
      </c>
      <c r="F19" s="161"/>
      <c r="G19" s="166" t="s">
        <v>564</v>
      </c>
      <c r="H19" s="167" t="s">
        <v>570</v>
      </c>
      <c r="I19" s="170"/>
      <c r="J19" s="158"/>
      <c r="K19" s="329">
        <v>0</v>
      </c>
      <c r="L19" s="158"/>
    </row>
    <row r="20" spans="1:12" ht="403.2" x14ac:dyDescent="0.55000000000000004">
      <c r="A20" s="139" t="s">
        <v>571</v>
      </c>
      <c r="B20" s="158" t="s">
        <v>200</v>
      </c>
      <c r="C20" s="158" t="s">
        <v>572</v>
      </c>
      <c r="D20" s="158" t="s">
        <v>573</v>
      </c>
      <c r="E20" s="106" t="s">
        <v>574</v>
      </c>
      <c r="F20" s="161"/>
      <c r="G20" s="158" t="s">
        <v>575</v>
      </c>
      <c r="H20" s="167" t="s">
        <v>576</v>
      </c>
      <c r="I20" s="170"/>
      <c r="J20" s="158"/>
      <c r="K20" s="329">
        <v>0</v>
      </c>
      <c r="L20" s="158"/>
    </row>
    <row r="21" spans="1:12" ht="302.39999999999998" x14ac:dyDescent="0.55000000000000004">
      <c r="A21" s="139" t="s">
        <v>577</v>
      </c>
      <c r="B21" s="158" t="s">
        <v>200</v>
      </c>
      <c r="C21" s="158" t="s">
        <v>578</v>
      </c>
      <c r="D21" s="158" t="s">
        <v>579</v>
      </c>
      <c r="E21" s="106" t="s">
        <v>580</v>
      </c>
      <c r="F21" s="161"/>
      <c r="G21" s="166" t="s">
        <v>564</v>
      </c>
      <c r="H21" s="167" t="s">
        <v>581</v>
      </c>
      <c r="I21" s="170"/>
      <c r="J21" s="158"/>
      <c r="K21" s="329">
        <v>0</v>
      </c>
      <c r="L21" s="158"/>
    </row>
    <row r="22" spans="1:12" ht="158.4" x14ac:dyDescent="0.55000000000000004">
      <c r="A22" s="139" t="s">
        <v>582</v>
      </c>
      <c r="B22" s="158" t="s">
        <v>200</v>
      </c>
      <c r="C22" s="158" t="s">
        <v>583</v>
      </c>
      <c r="D22" s="158" t="s">
        <v>584</v>
      </c>
      <c r="E22" s="106" t="s">
        <v>585</v>
      </c>
      <c r="F22" s="161"/>
      <c r="G22" s="166"/>
      <c r="H22" s="167" t="s">
        <v>586</v>
      </c>
      <c r="I22" s="170"/>
      <c r="J22" s="158"/>
      <c r="K22" s="329">
        <v>0</v>
      </c>
      <c r="L22" s="158"/>
    </row>
    <row r="23" spans="1:12" ht="129.6" x14ac:dyDescent="0.55000000000000004">
      <c r="A23" s="139" t="s">
        <v>587</v>
      </c>
      <c r="B23" s="158" t="s">
        <v>200</v>
      </c>
      <c r="C23" s="158" t="s">
        <v>588</v>
      </c>
      <c r="D23" s="158" t="s">
        <v>589</v>
      </c>
      <c r="E23" s="106" t="s">
        <v>590</v>
      </c>
      <c r="F23" s="161"/>
      <c r="G23" s="166"/>
      <c r="H23" s="167" t="s">
        <v>591</v>
      </c>
      <c r="I23" s="170"/>
      <c r="J23" s="158"/>
      <c r="K23" s="329">
        <v>0</v>
      </c>
      <c r="L23" s="158"/>
    </row>
    <row r="24" spans="1:12" ht="43.2" x14ac:dyDescent="0.55000000000000004">
      <c r="A24" s="137" t="s">
        <v>592</v>
      </c>
      <c r="B24" s="116" t="s">
        <v>200</v>
      </c>
      <c r="C24" s="116" t="s">
        <v>593</v>
      </c>
      <c r="D24" s="116" t="s">
        <v>594</v>
      </c>
      <c r="E24" s="112" t="s">
        <v>595</v>
      </c>
      <c r="F24" s="161" t="s">
        <v>543</v>
      </c>
      <c r="G24" s="171"/>
      <c r="H24" s="173"/>
      <c r="I24" s="170"/>
      <c r="J24" s="158"/>
      <c r="K24" s="172">
        <f>K25</f>
        <v>0</v>
      </c>
      <c r="L24" s="116"/>
    </row>
    <row r="25" spans="1:12" ht="403.2" x14ac:dyDescent="0.55000000000000004">
      <c r="A25" s="139" t="s">
        <v>596</v>
      </c>
      <c r="B25" s="158" t="s">
        <v>200</v>
      </c>
      <c r="C25" s="158" t="s">
        <v>597</v>
      </c>
      <c r="D25" s="158" t="s">
        <v>598</v>
      </c>
      <c r="E25" s="106" t="s">
        <v>599</v>
      </c>
      <c r="F25" s="161"/>
      <c r="G25" s="166" t="s">
        <v>564</v>
      </c>
      <c r="H25" s="167" t="s">
        <v>600</v>
      </c>
      <c r="I25" s="170"/>
      <c r="J25" s="158"/>
      <c r="K25" s="329">
        <v>0</v>
      </c>
      <c r="L25" s="158"/>
    </row>
    <row r="26" spans="1:12" ht="43.2" x14ac:dyDescent="0.55000000000000004">
      <c r="A26" s="137" t="s">
        <v>601</v>
      </c>
      <c r="B26" s="158" t="s">
        <v>200</v>
      </c>
      <c r="C26" s="116" t="s">
        <v>602</v>
      </c>
      <c r="D26" s="116" t="s">
        <v>603</v>
      </c>
      <c r="E26" s="112" t="s">
        <v>604</v>
      </c>
      <c r="F26" s="161" t="s">
        <v>559</v>
      </c>
      <c r="G26" s="171"/>
      <c r="H26" s="167"/>
      <c r="I26" s="170"/>
      <c r="J26" s="158"/>
      <c r="K26" s="172">
        <f>ROUND(AVERAGE(K27:K31),0)</f>
        <v>0</v>
      </c>
      <c r="L26" s="116"/>
    </row>
    <row r="27" spans="1:12" ht="172.8" x14ac:dyDescent="0.55000000000000004">
      <c r="A27" s="139" t="s">
        <v>605</v>
      </c>
      <c r="B27" s="158" t="s">
        <v>200</v>
      </c>
      <c r="C27" s="158" t="s">
        <v>606</v>
      </c>
      <c r="D27" s="158" t="s">
        <v>607</v>
      </c>
      <c r="E27" s="106" t="s">
        <v>608</v>
      </c>
      <c r="F27" s="161"/>
      <c r="G27" s="158" t="s">
        <v>575</v>
      </c>
      <c r="H27" s="167" t="s">
        <v>609</v>
      </c>
      <c r="I27" s="170"/>
      <c r="J27" s="158"/>
      <c r="K27" s="329">
        <v>0</v>
      </c>
      <c r="L27" s="158"/>
    </row>
    <row r="28" spans="1:12" ht="388.8" x14ac:dyDescent="0.55000000000000004">
      <c r="A28" s="139" t="s">
        <v>610</v>
      </c>
      <c r="B28" s="158" t="s">
        <v>200</v>
      </c>
      <c r="C28" s="158" t="s">
        <v>611</v>
      </c>
      <c r="D28" s="158" t="s">
        <v>612</v>
      </c>
      <c r="E28" s="106" t="s">
        <v>613</v>
      </c>
      <c r="F28" s="161"/>
      <c r="G28" s="166" t="s">
        <v>564</v>
      </c>
      <c r="H28" s="167" t="s">
        <v>614</v>
      </c>
      <c r="I28" s="168"/>
      <c r="J28" s="158"/>
      <c r="K28" s="329">
        <v>0</v>
      </c>
      <c r="L28" s="158"/>
    </row>
    <row r="29" spans="1:12" ht="244.8" x14ac:dyDescent="0.55000000000000004">
      <c r="A29" s="139" t="s">
        <v>615</v>
      </c>
      <c r="B29" s="158" t="s">
        <v>249</v>
      </c>
      <c r="C29" s="158" t="s">
        <v>616</v>
      </c>
      <c r="D29" s="158" t="s">
        <v>617</v>
      </c>
      <c r="E29" s="106" t="s">
        <v>618</v>
      </c>
      <c r="F29" s="161"/>
      <c r="G29" s="166" t="s">
        <v>564</v>
      </c>
      <c r="H29" s="167" t="s">
        <v>619</v>
      </c>
      <c r="I29" s="170"/>
      <c r="J29" s="158"/>
      <c r="K29" s="329">
        <v>0</v>
      </c>
      <c r="L29" s="158"/>
    </row>
    <row r="30" spans="1:12" ht="230.4" x14ac:dyDescent="0.55000000000000004">
      <c r="A30" s="139" t="s">
        <v>620</v>
      </c>
      <c r="B30" s="158" t="s">
        <v>249</v>
      </c>
      <c r="C30" s="158" t="s">
        <v>621</v>
      </c>
      <c r="D30" s="158" t="s">
        <v>622</v>
      </c>
      <c r="E30" s="106" t="s">
        <v>623</v>
      </c>
      <c r="F30" s="161"/>
      <c r="G30" s="158" t="s">
        <v>575</v>
      </c>
      <c r="H30" s="167" t="s">
        <v>624</v>
      </c>
      <c r="I30" s="170"/>
      <c r="J30" s="158"/>
      <c r="K30" s="329">
        <v>0</v>
      </c>
      <c r="L30" s="158"/>
    </row>
    <row r="31" spans="1:12" ht="273.60000000000002" x14ac:dyDescent="0.55000000000000004">
      <c r="A31" s="139" t="s">
        <v>625</v>
      </c>
      <c r="B31" s="158" t="s">
        <v>249</v>
      </c>
      <c r="C31" s="158" t="s">
        <v>626</v>
      </c>
      <c r="D31" s="158" t="s">
        <v>627</v>
      </c>
      <c r="E31" s="106" t="s">
        <v>628</v>
      </c>
      <c r="F31" s="161"/>
      <c r="G31" s="166" t="s">
        <v>356</v>
      </c>
      <c r="H31" s="167" t="s">
        <v>629</v>
      </c>
      <c r="I31" s="170"/>
      <c r="J31" s="158"/>
      <c r="K31" s="329">
        <v>0</v>
      </c>
      <c r="L31" s="158"/>
    </row>
    <row r="32" spans="1:12" x14ac:dyDescent="0.55000000000000004">
      <c r="A32" s="150" t="s">
        <v>23</v>
      </c>
      <c r="B32" s="174"/>
      <c r="C32" s="174"/>
      <c r="D32" s="174"/>
      <c r="E32" s="178"/>
      <c r="F32" s="174"/>
      <c r="G32" s="174"/>
      <c r="H32" s="175"/>
      <c r="I32" s="177"/>
      <c r="J32" s="177"/>
      <c r="K32" s="178"/>
      <c r="L32" s="174"/>
    </row>
    <row r="33" spans="1:12" ht="115.2" x14ac:dyDescent="0.55000000000000004">
      <c r="A33" s="153" t="s">
        <v>630</v>
      </c>
      <c r="B33" s="154" t="s">
        <v>200</v>
      </c>
      <c r="C33" s="154" t="s">
        <v>23</v>
      </c>
      <c r="D33" s="154" t="s">
        <v>289</v>
      </c>
      <c r="E33" s="153" t="s">
        <v>22</v>
      </c>
      <c r="F33" s="155"/>
      <c r="G33" s="155"/>
      <c r="H33" s="179"/>
      <c r="I33" s="181"/>
      <c r="J33" s="181"/>
      <c r="K33" s="157">
        <f>K34</f>
        <v>0</v>
      </c>
      <c r="L33" s="154"/>
    </row>
    <row r="34" spans="1:12" ht="57.6" x14ac:dyDescent="0.55000000000000004">
      <c r="A34" s="137" t="s">
        <v>631</v>
      </c>
      <c r="B34" s="116" t="s">
        <v>200</v>
      </c>
      <c r="C34" s="116" t="s">
        <v>632</v>
      </c>
      <c r="D34" s="116" t="s">
        <v>633</v>
      </c>
      <c r="E34" s="112" t="s">
        <v>634</v>
      </c>
      <c r="F34" s="161" t="s">
        <v>559</v>
      </c>
      <c r="G34" s="171"/>
      <c r="H34" s="173"/>
      <c r="I34" s="170"/>
      <c r="J34" s="158"/>
      <c r="K34" s="165">
        <f>ROUND(AVERAGE(K35:K36),0)</f>
        <v>0</v>
      </c>
      <c r="L34" s="158"/>
    </row>
    <row r="35" spans="1:12" ht="302.39999999999998" x14ac:dyDescent="0.55000000000000004">
      <c r="A35" s="139" t="s">
        <v>635</v>
      </c>
      <c r="B35" s="158" t="s">
        <v>200</v>
      </c>
      <c r="C35" s="158" t="s">
        <v>636</v>
      </c>
      <c r="D35" s="158" t="s">
        <v>637</v>
      </c>
      <c r="E35" s="106" t="s">
        <v>638</v>
      </c>
      <c r="F35" s="161"/>
      <c r="G35" s="166"/>
      <c r="H35" s="167" t="s">
        <v>639</v>
      </c>
      <c r="I35" s="170"/>
      <c r="J35" s="158"/>
      <c r="K35" s="329">
        <v>0</v>
      </c>
      <c r="L35" s="158"/>
    </row>
    <row r="36" spans="1:12" ht="273.60000000000002" x14ac:dyDescent="0.55000000000000004">
      <c r="A36" s="139" t="s">
        <v>640</v>
      </c>
      <c r="B36" s="158" t="s">
        <v>200</v>
      </c>
      <c r="C36" s="158" t="s">
        <v>641</v>
      </c>
      <c r="D36" s="158" t="s">
        <v>642</v>
      </c>
      <c r="E36" s="106" t="s">
        <v>643</v>
      </c>
      <c r="F36" s="161"/>
      <c r="G36" s="166"/>
      <c r="H36" s="167" t="s">
        <v>644</v>
      </c>
      <c r="I36" s="170"/>
      <c r="J36" s="158"/>
      <c r="K36" s="329">
        <v>0</v>
      </c>
      <c r="L36" s="158"/>
    </row>
    <row r="37" spans="1:12" x14ac:dyDescent="0.55000000000000004">
      <c r="A37" s="150" t="s">
        <v>25</v>
      </c>
      <c r="B37" s="174"/>
      <c r="C37" s="174"/>
      <c r="D37" s="174"/>
      <c r="E37" s="178"/>
      <c r="F37" s="174"/>
      <c r="G37" s="174"/>
      <c r="H37" s="175"/>
      <c r="I37" s="176"/>
      <c r="J37" s="177"/>
      <c r="K37" s="178"/>
      <c r="L37" s="174"/>
    </row>
    <row r="38" spans="1:12" ht="72" x14ac:dyDescent="0.55000000000000004">
      <c r="A38" s="153" t="s">
        <v>645</v>
      </c>
      <c r="B38" s="154" t="s">
        <v>646</v>
      </c>
      <c r="C38" s="154" t="s">
        <v>25</v>
      </c>
      <c r="D38" s="154"/>
      <c r="E38" s="153" t="s">
        <v>24</v>
      </c>
      <c r="F38" s="155"/>
      <c r="G38" s="182"/>
      <c r="H38" s="183"/>
      <c r="I38" s="180"/>
      <c r="J38" s="181"/>
      <c r="K38" s="184">
        <f>ROUND(AVERAGE(K39,K46),0)</f>
        <v>0</v>
      </c>
      <c r="L38" s="181"/>
    </row>
    <row r="39" spans="1:12" ht="72" x14ac:dyDescent="0.55000000000000004">
      <c r="A39" s="137" t="s">
        <v>647</v>
      </c>
      <c r="B39" s="185" t="s">
        <v>195</v>
      </c>
      <c r="C39" s="116" t="s">
        <v>196</v>
      </c>
      <c r="D39" s="116" t="s">
        <v>648</v>
      </c>
      <c r="E39" s="112" t="s">
        <v>649</v>
      </c>
      <c r="F39" s="161" t="s">
        <v>543</v>
      </c>
      <c r="G39" s="171"/>
      <c r="H39" s="173"/>
      <c r="I39" s="170"/>
      <c r="J39" s="158"/>
      <c r="K39" s="172">
        <f>ROUND(AVERAGE(K40:K45),0)</f>
        <v>0</v>
      </c>
      <c r="L39" s="116"/>
    </row>
    <row r="40" spans="1:12" ht="409.5" x14ac:dyDescent="0.55000000000000004">
      <c r="A40" s="139" t="s">
        <v>650</v>
      </c>
      <c r="B40" s="186" t="s">
        <v>195</v>
      </c>
      <c r="C40" s="158" t="s">
        <v>197</v>
      </c>
      <c r="D40" s="158" t="s">
        <v>651</v>
      </c>
      <c r="E40" s="106" t="s">
        <v>652</v>
      </c>
      <c r="F40" s="161"/>
      <c r="G40" s="166" t="s">
        <v>653</v>
      </c>
      <c r="H40" s="167" t="s">
        <v>654</v>
      </c>
      <c r="I40" s="170"/>
      <c r="J40" s="158"/>
      <c r="K40" s="329">
        <v>0</v>
      </c>
      <c r="L40" s="158"/>
    </row>
    <row r="41" spans="1:12" ht="360" x14ac:dyDescent="0.55000000000000004">
      <c r="A41" s="139" t="s">
        <v>655</v>
      </c>
      <c r="B41" s="186" t="s">
        <v>656</v>
      </c>
      <c r="C41" s="158" t="s">
        <v>657</v>
      </c>
      <c r="D41" s="158" t="s">
        <v>658</v>
      </c>
      <c r="E41" s="106" t="s">
        <v>659</v>
      </c>
      <c r="F41" s="161"/>
      <c r="G41" s="158" t="s">
        <v>660</v>
      </c>
      <c r="H41" s="167" t="s">
        <v>661</v>
      </c>
      <c r="I41" s="170"/>
      <c r="J41" s="158"/>
      <c r="K41" s="329">
        <v>0</v>
      </c>
      <c r="L41" s="158"/>
    </row>
    <row r="42" spans="1:12" ht="187.2" x14ac:dyDescent="0.55000000000000004">
      <c r="A42" s="139" t="s">
        <v>662</v>
      </c>
      <c r="B42" s="186" t="s">
        <v>663</v>
      </c>
      <c r="C42" s="158" t="s">
        <v>664</v>
      </c>
      <c r="D42" s="158" t="s">
        <v>665</v>
      </c>
      <c r="E42" s="106" t="s">
        <v>666</v>
      </c>
      <c r="F42" s="161"/>
      <c r="G42" s="166"/>
      <c r="H42" s="167" t="s">
        <v>667</v>
      </c>
      <c r="I42" s="170"/>
      <c r="J42" s="158"/>
      <c r="K42" s="329">
        <v>0</v>
      </c>
      <c r="L42" s="158"/>
    </row>
    <row r="43" spans="1:12" ht="43.2" x14ac:dyDescent="0.55000000000000004">
      <c r="A43" s="139" t="s">
        <v>668</v>
      </c>
      <c r="B43" s="186" t="s">
        <v>656</v>
      </c>
      <c r="C43" s="158" t="s">
        <v>669</v>
      </c>
      <c r="D43" s="158" t="s">
        <v>670</v>
      </c>
      <c r="E43" s="106" t="s">
        <v>671</v>
      </c>
      <c r="F43" s="161"/>
      <c r="G43" s="158" t="s">
        <v>672</v>
      </c>
      <c r="H43" s="167" t="s">
        <v>673</v>
      </c>
      <c r="I43" s="170"/>
      <c r="J43" s="158"/>
      <c r="K43" s="329">
        <v>0</v>
      </c>
      <c r="L43" s="158"/>
    </row>
    <row r="44" spans="1:12" ht="172.8" x14ac:dyDescent="0.55000000000000004">
      <c r="A44" s="139" t="s">
        <v>674</v>
      </c>
      <c r="B44" s="186" t="s">
        <v>656</v>
      </c>
      <c r="C44" s="158" t="s">
        <v>675</v>
      </c>
      <c r="D44" s="158" t="s">
        <v>676</v>
      </c>
      <c r="E44" s="106" t="s">
        <v>677</v>
      </c>
      <c r="F44" s="166" t="s">
        <v>678</v>
      </c>
      <c r="G44" s="166"/>
      <c r="H44" s="167" t="s">
        <v>679</v>
      </c>
      <c r="I44" s="170"/>
      <c r="J44" s="158"/>
      <c r="K44" s="329">
        <v>0</v>
      </c>
      <c r="L44" s="158"/>
    </row>
    <row r="45" spans="1:12" ht="259.2" x14ac:dyDescent="0.55000000000000004">
      <c r="A45" s="139" t="s">
        <v>680</v>
      </c>
      <c r="B45" s="186" t="s">
        <v>195</v>
      </c>
      <c r="C45" s="158" t="s">
        <v>198</v>
      </c>
      <c r="D45" s="158" t="s">
        <v>681</v>
      </c>
      <c r="E45" s="106" t="s">
        <v>682</v>
      </c>
      <c r="F45" s="161"/>
      <c r="G45" s="166" t="s">
        <v>653</v>
      </c>
      <c r="H45" s="167" t="s">
        <v>683</v>
      </c>
      <c r="I45" s="207"/>
      <c r="J45" s="197"/>
      <c r="K45" s="329">
        <v>0</v>
      </c>
      <c r="L45" s="158"/>
    </row>
    <row r="46" spans="1:12" ht="57.6" x14ac:dyDescent="0.55000000000000004">
      <c r="A46" s="137" t="s">
        <v>684</v>
      </c>
      <c r="B46" s="116" t="s">
        <v>656</v>
      </c>
      <c r="C46" s="116" t="s">
        <v>685</v>
      </c>
      <c r="D46" s="116" t="s">
        <v>686</v>
      </c>
      <c r="E46" s="112" t="s">
        <v>687</v>
      </c>
      <c r="F46" s="161" t="s">
        <v>543</v>
      </c>
      <c r="G46" s="171"/>
      <c r="H46" s="173"/>
      <c r="I46" s="170"/>
      <c r="J46" s="158"/>
      <c r="K46" s="172">
        <f>ROUND(AVERAGE(K47:K55),0)</f>
        <v>0</v>
      </c>
      <c r="L46" s="116"/>
    </row>
    <row r="47" spans="1:12" ht="409.5" x14ac:dyDescent="0.55000000000000004">
      <c r="A47" s="139" t="s">
        <v>688</v>
      </c>
      <c r="B47" s="158" t="s">
        <v>656</v>
      </c>
      <c r="C47" s="158" t="s">
        <v>689</v>
      </c>
      <c r="D47" s="158" t="s">
        <v>690</v>
      </c>
      <c r="E47" s="106" t="s">
        <v>691</v>
      </c>
      <c r="F47" s="161"/>
      <c r="G47" s="166" t="s">
        <v>692</v>
      </c>
      <c r="H47" s="167" t="s">
        <v>693</v>
      </c>
      <c r="I47" s="170"/>
      <c r="J47" s="158"/>
      <c r="K47" s="329">
        <v>0</v>
      </c>
      <c r="L47" s="158"/>
    </row>
    <row r="48" spans="1:12" ht="158.4" x14ac:dyDescent="0.55000000000000004">
      <c r="A48" s="139" t="s">
        <v>694</v>
      </c>
      <c r="B48" s="158" t="s">
        <v>249</v>
      </c>
      <c r="C48" s="158" t="s">
        <v>695</v>
      </c>
      <c r="D48" s="158" t="s">
        <v>696</v>
      </c>
      <c r="E48" s="106" t="s">
        <v>697</v>
      </c>
      <c r="F48" s="161"/>
      <c r="G48" s="158" t="s">
        <v>698</v>
      </c>
      <c r="H48" s="167" t="s">
        <v>699</v>
      </c>
      <c r="I48" s="170"/>
      <c r="J48" s="158"/>
      <c r="K48" s="329">
        <v>0</v>
      </c>
      <c r="L48" s="158"/>
    </row>
    <row r="49" spans="1:12" ht="187.2" x14ac:dyDescent="0.55000000000000004">
      <c r="A49" s="139" t="s">
        <v>700</v>
      </c>
      <c r="B49" s="158" t="s">
        <v>249</v>
      </c>
      <c r="C49" s="158" t="s">
        <v>701</v>
      </c>
      <c r="D49" s="158" t="s">
        <v>702</v>
      </c>
      <c r="E49" s="106" t="s">
        <v>703</v>
      </c>
      <c r="F49" s="161"/>
      <c r="G49" s="158" t="s">
        <v>704</v>
      </c>
      <c r="H49" s="167" t="s">
        <v>705</v>
      </c>
      <c r="I49" s="170"/>
      <c r="J49" s="158"/>
      <c r="K49" s="329">
        <v>0</v>
      </c>
      <c r="L49" s="158"/>
    </row>
    <row r="50" spans="1:12" ht="259.2" x14ac:dyDescent="0.55000000000000004">
      <c r="A50" s="139" t="s">
        <v>706</v>
      </c>
      <c r="B50" s="158" t="s">
        <v>249</v>
      </c>
      <c r="C50" s="158" t="s">
        <v>707</v>
      </c>
      <c r="D50" s="158" t="s">
        <v>708</v>
      </c>
      <c r="E50" s="106" t="s">
        <v>709</v>
      </c>
      <c r="F50" s="161"/>
      <c r="G50" s="158" t="s">
        <v>710</v>
      </c>
      <c r="H50" s="167" t="s">
        <v>711</v>
      </c>
      <c r="I50" s="170"/>
      <c r="J50" s="158"/>
      <c r="K50" s="329">
        <v>0</v>
      </c>
      <c r="L50" s="158"/>
    </row>
    <row r="51" spans="1:12" ht="158.4" x14ac:dyDescent="0.55000000000000004">
      <c r="A51" s="139" t="s">
        <v>712</v>
      </c>
      <c r="B51" s="158" t="s">
        <v>249</v>
      </c>
      <c r="C51" s="158" t="s">
        <v>713</v>
      </c>
      <c r="D51" s="158" t="s">
        <v>714</v>
      </c>
      <c r="E51" s="106" t="s">
        <v>715</v>
      </c>
      <c r="F51" s="161"/>
      <c r="G51" s="158" t="s">
        <v>716</v>
      </c>
      <c r="H51" s="167" t="s">
        <v>717</v>
      </c>
      <c r="I51" s="170"/>
      <c r="J51" s="158"/>
      <c r="K51" s="329">
        <v>0</v>
      </c>
      <c r="L51" s="158"/>
    </row>
    <row r="52" spans="1:12" ht="259.2" x14ac:dyDescent="0.55000000000000004">
      <c r="A52" s="139" t="s">
        <v>718</v>
      </c>
      <c r="B52" s="158" t="s">
        <v>656</v>
      </c>
      <c r="C52" s="158" t="s">
        <v>719</v>
      </c>
      <c r="D52" s="158" t="s">
        <v>720</v>
      </c>
      <c r="E52" s="106" t="s">
        <v>721</v>
      </c>
      <c r="F52" s="161"/>
      <c r="G52" s="166" t="s">
        <v>722</v>
      </c>
      <c r="H52" s="167" t="s">
        <v>723</v>
      </c>
      <c r="I52" s="170"/>
      <c r="J52" s="158"/>
      <c r="K52" s="329">
        <v>0</v>
      </c>
      <c r="L52" s="158"/>
    </row>
    <row r="53" spans="1:12" ht="144" x14ac:dyDescent="0.55000000000000004">
      <c r="A53" s="139" t="s">
        <v>724</v>
      </c>
      <c r="B53" s="158" t="s">
        <v>249</v>
      </c>
      <c r="C53" s="158" t="s">
        <v>725</v>
      </c>
      <c r="D53" s="158" t="s">
        <v>726</v>
      </c>
      <c r="E53" s="106" t="s">
        <v>727</v>
      </c>
      <c r="F53" s="161"/>
      <c r="G53" s="158" t="s">
        <v>448</v>
      </c>
      <c r="H53" s="167" t="s">
        <v>728</v>
      </c>
      <c r="I53" s="170"/>
      <c r="J53" s="158"/>
      <c r="K53" s="329">
        <v>0</v>
      </c>
      <c r="L53" s="158"/>
    </row>
    <row r="54" spans="1:12" ht="129.6" x14ac:dyDescent="0.55000000000000004">
      <c r="A54" s="139" t="s">
        <v>729</v>
      </c>
      <c r="B54" s="158" t="s">
        <v>656</v>
      </c>
      <c r="C54" s="158" t="s">
        <v>730</v>
      </c>
      <c r="D54" s="158" t="s">
        <v>731</v>
      </c>
      <c r="E54" s="106" t="s">
        <v>732</v>
      </c>
      <c r="F54" s="161"/>
      <c r="G54" s="166"/>
      <c r="H54" s="167" t="s">
        <v>733</v>
      </c>
      <c r="I54" s="188"/>
      <c r="J54" s="170"/>
      <c r="K54" s="329">
        <v>0</v>
      </c>
      <c r="L54" s="158"/>
    </row>
    <row r="55" spans="1:12" ht="216" x14ac:dyDescent="0.55000000000000004">
      <c r="A55" s="139" t="s">
        <v>734</v>
      </c>
      <c r="B55" s="158" t="s">
        <v>656</v>
      </c>
      <c r="C55" s="158" t="s">
        <v>735</v>
      </c>
      <c r="D55" s="158" t="s">
        <v>736</v>
      </c>
      <c r="E55" s="106" t="s">
        <v>737</v>
      </c>
      <c r="F55" s="161"/>
      <c r="G55" s="166" t="s">
        <v>738</v>
      </c>
      <c r="H55" s="167" t="s">
        <v>739</v>
      </c>
      <c r="I55" s="170"/>
      <c r="J55" s="158"/>
      <c r="K55" s="329">
        <v>0</v>
      </c>
      <c r="L55" s="158"/>
    </row>
    <row r="56" spans="1:12" x14ac:dyDescent="0.55000000000000004">
      <c r="A56" s="150" t="s">
        <v>27</v>
      </c>
      <c r="B56" s="174"/>
      <c r="C56" s="174"/>
      <c r="D56" s="174"/>
      <c r="E56" s="178"/>
      <c r="F56" s="174"/>
      <c r="G56" s="174"/>
      <c r="H56" s="175"/>
      <c r="I56" s="177"/>
      <c r="J56" s="177"/>
      <c r="K56" s="178"/>
      <c r="L56" s="174"/>
    </row>
    <row r="57" spans="1:12" ht="28.8" x14ac:dyDescent="0.55000000000000004">
      <c r="A57" s="153" t="s">
        <v>740</v>
      </c>
      <c r="B57" s="154" t="s">
        <v>741</v>
      </c>
      <c r="C57" s="154" t="s">
        <v>27</v>
      </c>
      <c r="D57" s="154"/>
      <c r="E57" s="153" t="s">
        <v>26</v>
      </c>
      <c r="F57" s="155"/>
      <c r="G57" s="182"/>
      <c r="H57" s="183"/>
      <c r="I57" s="181"/>
      <c r="J57" s="181"/>
      <c r="K57" s="184">
        <f>ROUND(AVERAGE(K58,K63,K65,K67,K72,K74,K77),0)</f>
        <v>0</v>
      </c>
      <c r="L57" s="181"/>
    </row>
    <row r="58" spans="1:12" ht="43.2" x14ac:dyDescent="0.55000000000000004">
      <c r="A58" s="137" t="s">
        <v>742</v>
      </c>
      <c r="B58" s="116" t="s">
        <v>249</v>
      </c>
      <c r="C58" s="116" t="s">
        <v>209</v>
      </c>
      <c r="D58" s="116" t="s">
        <v>743</v>
      </c>
      <c r="E58" s="112" t="s">
        <v>744</v>
      </c>
      <c r="F58" s="161" t="s">
        <v>543</v>
      </c>
      <c r="G58" s="189"/>
      <c r="H58" s="173" t="s">
        <v>392</v>
      </c>
      <c r="I58" s="170"/>
      <c r="J58" s="158"/>
      <c r="K58" s="172">
        <f>ROUND(AVERAGE(K59:K62),0)</f>
        <v>0</v>
      </c>
      <c r="L58" s="116"/>
    </row>
    <row r="59" spans="1:12" ht="331.2" x14ac:dyDescent="0.55000000000000004">
      <c r="A59" s="139" t="s">
        <v>745</v>
      </c>
      <c r="B59" s="116" t="s">
        <v>249</v>
      </c>
      <c r="C59" s="158" t="s">
        <v>210</v>
      </c>
      <c r="D59" s="158" t="s">
        <v>746</v>
      </c>
      <c r="E59" s="106" t="s">
        <v>747</v>
      </c>
      <c r="F59" s="161"/>
      <c r="G59" s="166"/>
      <c r="H59" s="167" t="s">
        <v>748</v>
      </c>
      <c r="I59" s="170"/>
      <c r="J59" s="158"/>
      <c r="K59" s="329">
        <v>0</v>
      </c>
      <c r="L59" s="158"/>
    </row>
    <row r="60" spans="1:12" ht="244.8" x14ac:dyDescent="0.55000000000000004">
      <c r="A60" s="139" t="s">
        <v>749</v>
      </c>
      <c r="B60" s="158" t="s">
        <v>249</v>
      </c>
      <c r="C60" s="158" t="s">
        <v>211</v>
      </c>
      <c r="D60" s="158" t="s">
        <v>750</v>
      </c>
      <c r="E60" s="106" t="s">
        <v>751</v>
      </c>
      <c r="F60" s="161"/>
      <c r="G60" s="158" t="s">
        <v>752</v>
      </c>
      <c r="H60" s="167" t="s">
        <v>753</v>
      </c>
      <c r="I60" s="170"/>
      <c r="J60" s="158"/>
      <c r="K60" s="329">
        <v>0</v>
      </c>
      <c r="L60" s="158"/>
    </row>
    <row r="61" spans="1:12" ht="158.4" x14ac:dyDescent="0.55000000000000004">
      <c r="A61" s="139" t="s">
        <v>754</v>
      </c>
      <c r="B61" s="158" t="s">
        <v>249</v>
      </c>
      <c r="C61" s="158" t="s">
        <v>212</v>
      </c>
      <c r="D61" s="158" t="s">
        <v>755</v>
      </c>
      <c r="E61" s="106" t="s">
        <v>756</v>
      </c>
      <c r="F61" s="161"/>
      <c r="G61" s="166" t="s">
        <v>757</v>
      </c>
      <c r="H61" s="167" t="s">
        <v>758</v>
      </c>
      <c r="I61" s="170"/>
      <c r="J61" s="158"/>
      <c r="K61" s="329">
        <v>0</v>
      </c>
      <c r="L61" s="158"/>
    </row>
    <row r="62" spans="1:12" ht="288" x14ac:dyDescent="0.55000000000000004">
      <c r="A62" s="139" t="s">
        <v>759</v>
      </c>
      <c r="B62" s="158" t="s">
        <v>249</v>
      </c>
      <c r="C62" s="158" t="s">
        <v>213</v>
      </c>
      <c r="D62" s="158" t="s">
        <v>760</v>
      </c>
      <c r="E62" s="106" t="s">
        <v>761</v>
      </c>
      <c r="F62" s="161"/>
      <c r="G62" s="166" t="s">
        <v>762</v>
      </c>
      <c r="H62" s="167" t="s">
        <v>763</v>
      </c>
      <c r="I62" s="170"/>
      <c r="J62" s="158"/>
      <c r="K62" s="329">
        <v>0</v>
      </c>
      <c r="L62" s="158"/>
    </row>
    <row r="63" spans="1:12" ht="57.6" x14ac:dyDescent="0.55000000000000004">
      <c r="A63" s="137" t="s">
        <v>764</v>
      </c>
      <c r="B63" s="116" t="s">
        <v>200</v>
      </c>
      <c r="C63" s="116" t="s">
        <v>214</v>
      </c>
      <c r="D63" s="116" t="s">
        <v>765</v>
      </c>
      <c r="E63" s="112" t="s">
        <v>766</v>
      </c>
      <c r="F63" s="161"/>
      <c r="G63" s="171"/>
      <c r="H63" s="167"/>
      <c r="I63" s="170"/>
      <c r="J63" s="158"/>
      <c r="K63" s="172">
        <f>K64</f>
        <v>0</v>
      </c>
      <c r="L63" s="116"/>
    </row>
    <row r="64" spans="1:12" ht="409.5" x14ac:dyDescent="0.55000000000000004">
      <c r="A64" s="139" t="s">
        <v>767</v>
      </c>
      <c r="B64" s="116" t="s">
        <v>200</v>
      </c>
      <c r="C64" s="158" t="s">
        <v>768</v>
      </c>
      <c r="D64" s="158" t="s">
        <v>769</v>
      </c>
      <c r="E64" s="106" t="s">
        <v>770</v>
      </c>
      <c r="F64" s="161" t="s">
        <v>771</v>
      </c>
      <c r="G64" s="158" t="s">
        <v>772</v>
      </c>
      <c r="H64" s="167" t="s">
        <v>773</v>
      </c>
      <c r="I64" s="170"/>
      <c r="J64" s="158"/>
      <c r="K64" s="329">
        <v>0</v>
      </c>
      <c r="L64" s="158"/>
    </row>
    <row r="65" spans="1:12" ht="28.8" x14ac:dyDescent="0.55000000000000004">
      <c r="A65" s="137" t="s">
        <v>774</v>
      </c>
      <c r="B65" s="116" t="s">
        <v>249</v>
      </c>
      <c r="C65" s="116" t="s">
        <v>215</v>
      </c>
      <c r="D65" s="116" t="s">
        <v>775</v>
      </c>
      <c r="E65" s="112" t="s">
        <v>776</v>
      </c>
      <c r="F65" s="161" t="s">
        <v>771</v>
      </c>
      <c r="G65" s="171"/>
      <c r="H65" s="167"/>
      <c r="I65" s="170"/>
      <c r="J65" s="158"/>
      <c r="K65" s="172">
        <f>K66</f>
        <v>0</v>
      </c>
      <c r="L65" s="116"/>
    </row>
    <row r="66" spans="1:12" ht="302.39999999999998" x14ac:dyDescent="0.55000000000000004">
      <c r="A66" s="139" t="s">
        <v>777</v>
      </c>
      <c r="B66" s="158" t="s">
        <v>249</v>
      </c>
      <c r="C66" s="158" t="s">
        <v>778</v>
      </c>
      <c r="D66" s="158" t="s">
        <v>779</v>
      </c>
      <c r="E66" s="106" t="s">
        <v>780</v>
      </c>
      <c r="F66" s="161"/>
      <c r="G66" s="158" t="s">
        <v>781</v>
      </c>
      <c r="H66" s="167" t="s">
        <v>782</v>
      </c>
      <c r="I66" s="170"/>
      <c r="J66" s="158"/>
      <c r="K66" s="329">
        <v>0</v>
      </c>
      <c r="L66" s="158"/>
    </row>
    <row r="67" spans="1:12" ht="43.2" x14ac:dyDescent="0.55000000000000004">
      <c r="A67" s="137" t="s">
        <v>783</v>
      </c>
      <c r="B67" s="158" t="s">
        <v>200</v>
      </c>
      <c r="C67" s="116" t="s">
        <v>216</v>
      </c>
      <c r="D67" s="116" t="s">
        <v>784</v>
      </c>
      <c r="E67" s="112" t="s">
        <v>785</v>
      </c>
      <c r="F67" s="161" t="s">
        <v>559</v>
      </c>
      <c r="G67" s="171"/>
      <c r="H67" s="167"/>
      <c r="I67" s="170"/>
      <c r="J67" s="158"/>
      <c r="K67" s="172">
        <f>ROUND(AVERAGE(K68:K71),0)</f>
        <v>0</v>
      </c>
      <c r="L67" s="116"/>
    </row>
    <row r="68" spans="1:12" ht="259.2" x14ac:dyDescent="0.55000000000000004">
      <c r="A68" s="139" t="s">
        <v>786</v>
      </c>
      <c r="B68" s="158" t="s">
        <v>200</v>
      </c>
      <c r="C68" s="158" t="s">
        <v>217</v>
      </c>
      <c r="D68" s="158" t="s">
        <v>787</v>
      </c>
      <c r="E68" s="106" t="s">
        <v>788</v>
      </c>
      <c r="F68" s="161" t="s">
        <v>559</v>
      </c>
      <c r="G68" s="158" t="s">
        <v>789</v>
      </c>
      <c r="H68" s="167" t="s">
        <v>790</v>
      </c>
      <c r="I68" s="170"/>
      <c r="J68" s="158"/>
      <c r="K68" s="329">
        <v>0</v>
      </c>
      <c r="L68" s="158"/>
    </row>
    <row r="69" spans="1:12" ht="115.2" x14ac:dyDescent="0.55000000000000004">
      <c r="A69" s="139" t="s">
        <v>791</v>
      </c>
      <c r="B69" s="158" t="s">
        <v>200</v>
      </c>
      <c r="C69" s="158" t="s">
        <v>218</v>
      </c>
      <c r="D69" s="158" t="s">
        <v>792</v>
      </c>
      <c r="E69" s="106" t="s">
        <v>793</v>
      </c>
      <c r="F69" s="161"/>
      <c r="G69" s="166" t="s">
        <v>794</v>
      </c>
      <c r="H69" s="167" t="s">
        <v>795</v>
      </c>
      <c r="I69" s="170"/>
      <c r="J69" s="158"/>
      <c r="K69" s="329">
        <v>0</v>
      </c>
      <c r="L69" s="158"/>
    </row>
    <row r="70" spans="1:12" ht="57.6" x14ac:dyDescent="0.55000000000000004">
      <c r="A70" s="139" t="s">
        <v>796</v>
      </c>
      <c r="B70" s="158" t="s">
        <v>200</v>
      </c>
      <c r="C70" s="158" t="s">
        <v>219</v>
      </c>
      <c r="D70" s="158" t="s">
        <v>797</v>
      </c>
      <c r="E70" s="106" t="s">
        <v>798</v>
      </c>
      <c r="F70" s="161"/>
      <c r="G70" s="158" t="s">
        <v>799</v>
      </c>
      <c r="H70" s="167" t="s">
        <v>800</v>
      </c>
      <c r="I70" s="170"/>
      <c r="J70" s="158"/>
      <c r="K70" s="329">
        <v>0</v>
      </c>
      <c r="L70" s="158"/>
    </row>
    <row r="71" spans="1:12" ht="86.4" x14ac:dyDescent="0.55000000000000004">
      <c r="A71" s="139" t="s">
        <v>801</v>
      </c>
      <c r="B71" s="158" t="s">
        <v>200</v>
      </c>
      <c r="C71" s="158" t="s">
        <v>220</v>
      </c>
      <c r="D71" s="158" t="s">
        <v>802</v>
      </c>
      <c r="E71" s="106" t="s">
        <v>803</v>
      </c>
      <c r="F71" s="161"/>
      <c r="G71" s="166" t="s">
        <v>794</v>
      </c>
      <c r="H71" s="167" t="s">
        <v>804</v>
      </c>
      <c r="I71" s="170"/>
      <c r="J71" s="158"/>
      <c r="K71" s="329">
        <v>0</v>
      </c>
      <c r="L71" s="158"/>
    </row>
    <row r="72" spans="1:12" ht="28.8" x14ac:dyDescent="0.55000000000000004">
      <c r="A72" s="137" t="s">
        <v>805</v>
      </c>
      <c r="B72" s="116" t="s">
        <v>249</v>
      </c>
      <c r="C72" s="116" t="s">
        <v>221</v>
      </c>
      <c r="D72" s="116" t="s">
        <v>806</v>
      </c>
      <c r="E72" s="112" t="s">
        <v>807</v>
      </c>
      <c r="F72" s="161" t="s">
        <v>543</v>
      </c>
      <c r="G72" s="171"/>
      <c r="H72" s="173"/>
      <c r="I72" s="170"/>
      <c r="J72" s="158"/>
      <c r="K72" s="172">
        <f>K73</f>
        <v>0</v>
      </c>
      <c r="L72" s="116"/>
    </row>
    <row r="73" spans="1:12" ht="345.6" x14ac:dyDescent="0.55000000000000004">
      <c r="A73" s="139" t="s">
        <v>808</v>
      </c>
      <c r="B73" s="158" t="s">
        <v>249</v>
      </c>
      <c r="C73" s="158" t="s">
        <v>222</v>
      </c>
      <c r="D73" s="158" t="s">
        <v>809</v>
      </c>
      <c r="E73" s="106" t="s">
        <v>810</v>
      </c>
      <c r="F73" s="161"/>
      <c r="G73" s="158" t="s">
        <v>811</v>
      </c>
      <c r="H73" s="167" t="s">
        <v>812</v>
      </c>
      <c r="I73" s="170"/>
      <c r="J73" s="158"/>
      <c r="K73" s="329">
        <v>0</v>
      </c>
      <c r="L73" s="158"/>
    </row>
    <row r="74" spans="1:12" ht="28.8" x14ac:dyDescent="0.55000000000000004">
      <c r="A74" s="137" t="s">
        <v>813</v>
      </c>
      <c r="B74" s="116" t="s">
        <v>200</v>
      </c>
      <c r="C74" s="116" t="s">
        <v>223</v>
      </c>
      <c r="D74" s="116" t="s">
        <v>814</v>
      </c>
      <c r="E74" s="112" t="s">
        <v>815</v>
      </c>
      <c r="F74" s="161" t="s">
        <v>771</v>
      </c>
      <c r="G74" s="171"/>
      <c r="H74" s="167"/>
      <c r="I74" s="170"/>
      <c r="J74" s="158"/>
      <c r="K74" s="172">
        <f>ROUND(AVERAGE(K75:K76),0)</f>
        <v>0</v>
      </c>
      <c r="L74" s="116"/>
    </row>
    <row r="75" spans="1:12" ht="409.5" x14ac:dyDescent="0.55000000000000004">
      <c r="A75" s="139" t="s">
        <v>816</v>
      </c>
      <c r="B75" s="158" t="s">
        <v>200</v>
      </c>
      <c r="C75" s="158" t="s">
        <v>224</v>
      </c>
      <c r="D75" s="158" t="s">
        <v>817</v>
      </c>
      <c r="E75" s="106" t="s">
        <v>818</v>
      </c>
      <c r="F75" s="161"/>
      <c r="G75" s="158" t="s">
        <v>819</v>
      </c>
      <c r="H75" s="167" t="s">
        <v>820</v>
      </c>
      <c r="I75" s="170"/>
      <c r="J75" s="158"/>
      <c r="K75" s="329">
        <v>0</v>
      </c>
      <c r="L75" s="158"/>
    </row>
    <row r="76" spans="1:12" ht="43.2" x14ac:dyDescent="0.55000000000000004">
      <c r="A76" s="139" t="s">
        <v>821</v>
      </c>
      <c r="B76" s="158" t="s">
        <v>249</v>
      </c>
      <c r="C76" s="158" t="s">
        <v>225</v>
      </c>
      <c r="D76" s="158" t="s">
        <v>822</v>
      </c>
      <c r="E76" s="106" t="s">
        <v>823</v>
      </c>
      <c r="F76" s="161"/>
      <c r="G76" s="158" t="s">
        <v>752</v>
      </c>
      <c r="H76" s="167" t="s">
        <v>824</v>
      </c>
      <c r="I76" s="170"/>
      <c r="J76" s="158"/>
      <c r="K76" s="329">
        <v>0</v>
      </c>
      <c r="L76" s="158"/>
    </row>
    <row r="77" spans="1:12" ht="43.2" x14ac:dyDescent="0.55000000000000004">
      <c r="A77" s="137" t="s">
        <v>825</v>
      </c>
      <c r="B77" s="116" t="s">
        <v>249</v>
      </c>
      <c r="C77" s="116" t="s">
        <v>226</v>
      </c>
      <c r="D77" s="116" t="s">
        <v>826</v>
      </c>
      <c r="E77" s="112" t="s">
        <v>827</v>
      </c>
      <c r="F77" s="161" t="s">
        <v>559</v>
      </c>
      <c r="G77" s="171"/>
      <c r="H77" s="167"/>
      <c r="I77" s="170"/>
      <c r="J77" s="158"/>
      <c r="K77" s="172">
        <f>K78</f>
        <v>0</v>
      </c>
      <c r="L77" s="116"/>
    </row>
    <row r="78" spans="1:12" ht="288" x14ac:dyDescent="0.55000000000000004">
      <c r="A78" s="139" t="s">
        <v>828</v>
      </c>
      <c r="B78" s="158" t="s">
        <v>249</v>
      </c>
      <c r="C78" s="158" t="s">
        <v>227</v>
      </c>
      <c r="D78" s="158" t="s">
        <v>829</v>
      </c>
      <c r="E78" s="106" t="s">
        <v>830</v>
      </c>
      <c r="F78" s="161"/>
      <c r="G78" s="166"/>
      <c r="H78" s="167" t="s">
        <v>831</v>
      </c>
      <c r="I78" s="170"/>
      <c r="J78" s="158"/>
      <c r="K78" s="329">
        <v>0</v>
      </c>
      <c r="L78" s="158"/>
    </row>
    <row r="79" spans="1:12" x14ac:dyDescent="0.55000000000000004">
      <c r="A79" s="150" t="s">
        <v>29</v>
      </c>
      <c r="B79" s="174"/>
      <c r="C79" s="150"/>
      <c r="D79" s="150"/>
      <c r="E79" s="191"/>
      <c r="F79" s="150"/>
      <c r="G79" s="150"/>
      <c r="H79" s="190"/>
      <c r="I79" s="177"/>
      <c r="J79" s="177"/>
      <c r="K79" s="191"/>
      <c r="L79" s="174"/>
    </row>
    <row r="80" spans="1:12" ht="28.8" x14ac:dyDescent="0.55000000000000004">
      <c r="A80" s="192" t="s">
        <v>832</v>
      </c>
      <c r="B80" s="154" t="s">
        <v>741</v>
      </c>
      <c r="C80" s="154" t="s">
        <v>29</v>
      </c>
      <c r="D80" s="154"/>
      <c r="E80" s="153" t="s">
        <v>28</v>
      </c>
      <c r="F80" s="155"/>
      <c r="G80" s="182"/>
      <c r="H80" s="183"/>
      <c r="I80" s="181"/>
      <c r="J80" s="181"/>
      <c r="K80" s="184">
        <f>ROUND(AVERAGE(K81,K85),0)</f>
        <v>0</v>
      </c>
      <c r="L80" s="181"/>
    </row>
    <row r="81" spans="1:12" ht="57.6" x14ac:dyDescent="0.55000000000000004">
      <c r="A81" s="137" t="s">
        <v>833</v>
      </c>
      <c r="B81" s="116" t="s">
        <v>249</v>
      </c>
      <c r="C81" s="116" t="s">
        <v>228</v>
      </c>
      <c r="D81" s="116" t="s">
        <v>834</v>
      </c>
      <c r="E81" s="112" t="s">
        <v>835</v>
      </c>
      <c r="F81" s="161" t="s">
        <v>543</v>
      </c>
      <c r="G81" s="171"/>
      <c r="H81" s="193"/>
      <c r="I81" s="170"/>
      <c r="J81" s="158"/>
      <c r="K81" s="172">
        <f>ROUND(AVERAGE(K82:K84),0)</f>
        <v>0</v>
      </c>
      <c r="L81" s="116"/>
    </row>
    <row r="82" spans="1:12" ht="259.2" x14ac:dyDescent="0.55000000000000004">
      <c r="A82" s="139" t="s">
        <v>836</v>
      </c>
      <c r="B82" s="158" t="s">
        <v>249</v>
      </c>
      <c r="C82" s="158" t="s">
        <v>837</v>
      </c>
      <c r="D82" s="158" t="s">
        <v>838</v>
      </c>
      <c r="E82" s="106" t="s">
        <v>839</v>
      </c>
      <c r="F82" s="161"/>
      <c r="G82" s="158" t="s">
        <v>840</v>
      </c>
      <c r="H82" s="167" t="s">
        <v>841</v>
      </c>
      <c r="I82" s="170"/>
      <c r="J82" s="158"/>
      <c r="K82" s="329">
        <v>0</v>
      </c>
      <c r="L82" s="158"/>
    </row>
    <row r="83" spans="1:12" ht="115.2" x14ac:dyDescent="0.55000000000000004">
      <c r="A83" s="139" t="s">
        <v>842</v>
      </c>
      <c r="B83" s="163" t="s">
        <v>200</v>
      </c>
      <c r="C83" s="158" t="s">
        <v>843</v>
      </c>
      <c r="D83" s="158" t="s">
        <v>844</v>
      </c>
      <c r="E83" s="106" t="s">
        <v>845</v>
      </c>
      <c r="F83" s="161"/>
      <c r="G83" s="166"/>
      <c r="H83" s="167" t="s">
        <v>846</v>
      </c>
      <c r="I83" s="170"/>
      <c r="J83" s="158"/>
      <c r="K83" s="329">
        <v>0</v>
      </c>
      <c r="L83" s="158"/>
    </row>
    <row r="84" spans="1:12" ht="57.6" x14ac:dyDescent="0.55000000000000004">
      <c r="A84" s="139" t="s">
        <v>847</v>
      </c>
      <c r="B84" s="158" t="s">
        <v>249</v>
      </c>
      <c r="C84" s="158" t="s">
        <v>848</v>
      </c>
      <c r="D84" s="158" t="s">
        <v>849</v>
      </c>
      <c r="E84" s="106" t="s">
        <v>850</v>
      </c>
      <c r="F84" s="161"/>
      <c r="G84" s="158" t="s">
        <v>851</v>
      </c>
      <c r="H84" s="167" t="s">
        <v>852</v>
      </c>
      <c r="I84" s="170"/>
      <c r="J84" s="158"/>
      <c r="K84" s="329">
        <v>0</v>
      </c>
      <c r="L84" s="158"/>
    </row>
    <row r="85" spans="1:12" ht="57.6" x14ac:dyDescent="0.55000000000000004">
      <c r="A85" s="137" t="s">
        <v>853</v>
      </c>
      <c r="B85" s="159" t="s">
        <v>249</v>
      </c>
      <c r="C85" s="116" t="s">
        <v>229</v>
      </c>
      <c r="D85" s="116" t="s">
        <v>854</v>
      </c>
      <c r="E85" s="112" t="s">
        <v>855</v>
      </c>
      <c r="F85" s="161" t="s">
        <v>543</v>
      </c>
      <c r="G85" s="171"/>
      <c r="H85" s="167"/>
      <c r="I85" s="170"/>
      <c r="J85" s="158"/>
      <c r="K85" s="172">
        <f>ROUND(AVERAGE(K86:K89),0)</f>
        <v>0</v>
      </c>
      <c r="L85" s="116"/>
    </row>
    <row r="86" spans="1:12" ht="409.5" x14ac:dyDescent="0.55000000000000004">
      <c r="A86" s="139" t="s">
        <v>856</v>
      </c>
      <c r="B86" s="158" t="s">
        <v>249</v>
      </c>
      <c r="C86" s="158" t="s">
        <v>857</v>
      </c>
      <c r="D86" s="158" t="s">
        <v>858</v>
      </c>
      <c r="E86" s="106" t="s">
        <v>859</v>
      </c>
      <c r="F86" s="161"/>
      <c r="G86" s="158" t="s">
        <v>860</v>
      </c>
      <c r="H86" s="167" t="s">
        <v>861</v>
      </c>
      <c r="I86" s="170"/>
      <c r="J86" s="158"/>
      <c r="K86" s="329">
        <v>0</v>
      </c>
      <c r="L86" s="158"/>
    </row>
    <row r="87" spans="1:12" ht="273.60000000000002" x14ac:dyDescent="0.55000000000000004">
      <c r="A87" s="139" t="s">
        <v>862</v>
      </c>
      <c r="B87" s="158" t="s">
        <v>249</v>
      </c>
      <c r="C87" s="158" t="s">
        <v>863</v>
      </c>
      <c r="D87" s="158" t="s">
        <v>864</v>
      </c>
      <c r="E87" s="106" t="s">
        <v>865</v>
      </c>
      <c r="F87" s="161"/>
      <c r="G87" s="166"/>
      <c r="H87" s="167" t="s">
        <v>866</v>
      </c>
      <c r="I87" s="170"/>
      <c r="J87" s="158"/>
      <c r="K87" s="329">
        <v>0</v>
      </c>
      <c r="L87" s="158"/>
    </row>
    <row r="88" spans="1:12" ht="172.8" x14ac:dyDescent="0.55000000000000004">
      <c r="A88" s="139" t="s">
        <v>867</v>
      </c>
      <c r="B88" s="158" t="s">
        <v>249</v>
      </c>
      <c r="C88" s="158" t="s">
        <v>868</v>
      </c>
      <c r="D88" s="158" t="s">
        <v>869</v>
      </c>
      <c r="E88" s="106" t="s">
        <v>870</v>
      </c>
      <c r="F88" s="161"/>
      <c r="G88" s="158" t="s">
        <v>871</v>
      </c>
      <c r="H88" s="167" t="s">
        <v>872</v>
      </c>
      <c r="I88" s="170"/>
      <c r="J88" s="158"/>
      <c r="K88" s="329">
        <v>0</v>
      </c>
      <c r="L88" s="158"/>
    </row>
    <row r="89" spans="1:12" ht="288" x14ac:dyDescent="0.55000000000000004">
      <c r="A89" s="139" t="s">
        <v>873</v>
      </c>
      <c r="B89" s="158" t="s">
        <v>200</v>
      </c>
      <c r="C89" s="158" t="s">
        <v>874</v>
      </c>
      <c r="D89" s="158" t="s">
        <v>875</v>
      </c>
      <c r="E89" s="106" t="s">
        <v>876</v>
      </c>
      <c r="F89" s="161"/>
      <c r="G89" s="166" t="s">
        <v>356</v>
      </c>
      <c r="H89" s="167" t="s">
        <v>877</v>
      </c>
      <c r="I89" s="170"/>
      <c r="J89" s="158"/>
      <c r="K89" s="329">
        <v>0</v>
      </c>
      <c r="L89" s="158"/>
    </row>
    <row r="90" spans="1:12" x14ac:dyDescent="0.55000000000000004">
      <c r="A90" s="150" t="s">
        <v>31</v>
      </c>
      <c r="B90" s="174"/>
      <c r="C90" s="174"/>
      <c r="D90" s="174"/>
      <c r="E90" s="178"/>
      <c r="F90" s="174"/>
      <c r="G90" s="174"/>
      <c r="H90" s="175"/>
      <c r="I90" s="177"/>
      <c r="J90" s="177"/>
      <c r="K90" s="178"/>
      <c r="L90" s="174"/>
    </row>
    <row r="91" spans="1:12" ht="43.2" x14ac:dyDescent="0.55000000000000004">
      <c r="A91" s="192" t="s">
        <v>878</v>
      </c>
      <c r="B91" s="154" t="s">
        <v>538</v>
      </c>
      <c r="C91" s="154" t="s">
        <v>31</v>
      </c>
      <c r="D91" s="154"/>
      <c r="E91" s="153" t="s">
        <v>30</v>
      </c>
      <c r="F91" s="155"/>
      <c r="G91" s="182"/>
      <c r="H91" s="183"/>
      <c r="I91" s="181"/>
      <c r="J91" s="181"/>
      <c r="K91" s="184">
        <f>ROUND(AVERAGE(K92,K96,K106),0)</f>
        <v>0</v>
      </c>
      <c r="L91" s="181"/>
    </row>
    <row r="92" spans="1:12" ht="100.8" x14ac:dyDescent="0.55000000000000004">
      <c r="A92" s="137" t="s">
        <v>879</v>
      </c>
      <c r="B92" s="159" t="s">
        <v>200</v>
      </c>
      <c r="C92" s="116" t="s">
        <v>230</v>
      </c>
      <c r="D92" s="116" t="s">
        <v>880</v>
      </c>
      <c r="E92" s="112" t="s">
        <v>881</v>
      </c>
      <c r="F92" s="161" t="s">
        <v>543</v>
      </c>
      <c r="G92" s="160"/>
      <c r="H92" s="194"/>
      <c r="I92" s="170"/>
      <c r="J92" s="163"/>
      <c r="K92" s="165">
        <f>ROUND(AVERAGE(K93:K94),0)</f>
        <v>0</v>
      </c>
      <c r="L92" s="159"/>
    </row>
    <row r="93" spans="1:12" ht="230.4" x14ac:dyDescent="0.55000000000000004">
      <c r="A93" s="139" t="s">
        <v>882</v>
      </c>
      <c r="B93" s="163" t="s">
        <v>200</v>
      </c>
      <c r="C93" s="158" t="s">
        <v>883</v>
      </c>
      <c r="D93" s="158" t="s">
        <v>884</v>
      </c>
      <c r="E93" s="106" t="s">
        <v>885</v>
      </c>
      <c r="F93" s="161"/>
      <c r="G93" s="164" t="s">
        <v>886</v>
      </c>
      <c r="H93" s="167" t="s">
        <v>887</v>
      </c>
      <c r="I93" s="170"/>
      <c r="J93" s="163"/>
      <c r="K93" s="329">
        <v>0</v>
      </c>
      <c r="L93" s="163"/>
    </row>
    <row r="94" spans="1:12" ht="409.5" x14ac:dyDescent="0.55000000000000004">
      <c r="A94" s="139" t="s">
        <v>888</v>
      </c>
      <c r="B94" s="163" t="s">
        <v>200</v>
      </c>
      <c r="C94" s="158" t="s">
        <v>889</v>
      </c>
      <c r="D94" s="158" t="s">
        <v>890</v>
      </c>
      <c r="E94" s="106" t="s">
        <v>891</v>
      </c>
      <c r="F94" s="161"/>
      <c r="G94" s="163" t="s">
        <v>892</v>
      </c>
      <c r="H94" s="167" t="s">
        <v>893</v>
      </c>
      <c r="I94" s="170"/>
      <c r="J94" s="163"/>
      <c r="K94" s="329">
        <v>0</v>
      </c>
      <c r="L94" s="163"/>
    </row>
    <row r="95" spans="1:12" ht="302.39999999999998" x14ac:dyDescent="0.55000000000000004">
      <c r="A95" s="139" t="s">
        <v>894</v>
      </c>
      <c r="B95" s="163" t="s">
        <v>200</v>
      </c>
      <c r="C95" s="158" t="s">
        <v>895</v>
      </c>
      <c r="D95" s="158" t="s">
        <v>896</v>
      </c>
      <c r="E95" s="106" t="s">
        <v>897</v>
      </c>
      <c r="F95" s="161"/>
      <c r="G95" s="163" t="s">
        <v>898</v>
      </c>
      <c r="H95" s="167" t="s">
        <v>899</v>
      </c>
      <c r="I95" s="170"/>
      <c r="J95" s="163"/>
      <c r="K95" s="329">
        <v>0</v>
      </c>
      <c r="L95" s="163"/>
    </row>
    <row r="96" spans="1:12" ht="72" x14ac:dyDescent="0.55000000000000004">
      <c r="A96" s="137" t="s">
        <v>900</v>
      </c>
      <c r="B96" s="159" t="s">
        <v>200</v>
      </c>
      <c r="C96" s="116" t="s">
        <v>231</v>
      </c>
      <c r="D96" s="116" t="s">
        <v>901</v>
      </c>
      <c r="E96" s="112" t="s">
        <v>902</v>
      </c>
      <c r="F96" s="161" t="s">
        <v>543</v>
      </c>
      <c r="G96" s="160"/>
      <c r="H96" s="167"/>
      <c r="I96" s="170"/>
      <c r="J96" s="163"/>
      <c r="K96" s="165">
        <f>ROUND(AVERAGE(K97:K105),0)</f>
        <v>0</v>
      </c>
      <c r="L96" s="159"/>
    </row>
    <row r="97" spans="1:12" ht="201.6" x14ac:dyDescent="0.55000000000000004">
      <c r="A97" s="139" t="s">
        <v>903</v>
      </c>
      <c r="B97" s="163" t="s">
        <v>200</v>
      </c>
      <c r="C97" s="158" t="s">
        <v>904</v>
      </c>
      <c r="D97" s="158" t="s">
        <v>905</v>
      </c>
      <c r="E97" s="106" t="s">
        <v>906</v>
      </c>
      <c r="F97" s="161"/>
      <c r="G97" s="164" t="s">
        <v>886</v>
      </c>
      <c r="H97" s="167" t="s">
        <v>907</v>
      </c>
      <c r="I97" s="170"/>
      <c r="J97" s="163"/>
      <c r="K97" s="329">
        <v>0</v>
      </c>
      <c r="L97" s="163"/>
    </row>
    <row r="98" spans="1:12" ht="360" x14ac:dyDescent="0.55000000000000004">
      <c r="A98" s="139" t="s">
        <v>908</v>
      </c>
      <c r="B98" s="163" t="s">
        <v>249</v>
      </c>
      <c r="C98" s="158" t="s">
        <v>909</v>
      </c>
      <c r="D98" s="158" t="s">
        <v>910</v>
      </c>
      <c r="E98" s="106" t="s">
        <v>911</v>
      </c>
      <c r="F98" s="161"/>
      <c r="G98" s="163" t="s">
        <v>752</v>
      </c>
      <c r="H98" s="167" t="s">
        <v>912</v>
      </c>
      <c r="I98" s="170"/>
      <c r="J98" s="163"/>
      <c r="K98" s="329">
        <v>0</v>
      </c>
      <c r="L98" s="163"/>
    </row>
    <row r="99" spans="1:12" ht="144" x14ac:dyDescent="0.55000000000000004">
      <c r="A99" s="139" t="s">
        <v>913</v>
      </c>
      <c r="B99" s="163" t="s">
        <v>249</v>
      </c>
      <c r="C99" s="158" t="s">
        <v>914</v>
      </c>
      <c r="D99" s="158" t="s">
        <v>915</v>
      </c>
      <c r="E99" s="106" t="s">
        <v>916</v>
      </c>
      <c r="F99" s="161"/>
      <c r="G99" s="164" t="s">
        <v>917</v>
      </c>
      <c r="H99" s="167" t="s">
        <v>918</v>
      </c>
      <c r="I99" s="163"/>
      <c r="J99" s="163"/>
      <c r="K99" s="329">
        <v>0</v>
      </c>
      <c r="L99" s="163"/>
    </row>
    <row r="100" spans="1:12" ht="144" x14ac:dyDescent="0.55000000000000004">
      <c r="A100" s="139" t="s">
        <v>919</v>
      </c>
      <c r="B100" s="163" t="s">
        <v>249</v>
      </c>
      <c r="C100" s="158" t="s">
        <v>920</v>
      </c>
      <c r="D100" s="158" t="s">
        <v>921</v>
      </c>
      <c r="E100" s="106" t="s">
        <v>922</v>
      </c>
      <c r="F100" s="161"/>
      <c r="G100" s="164" t="s">
        <v>917</v>
      </c>
      <c r="H100" s="167" t="s">
        <v>923</v>
      </c>
      <c r="I100" s="170"/>
      <c r="J100" s="163"/>
      <c r="K100" s="329">
        <v>0</v>
      </c>
      <c r="L100" s="163"/>
    </row>
    <row r="101" spans="1:12" ht="86.4" x14ac:dyDescent="0.55000000000000004">
      <c r="A101" s="139" t="s">
        <v>924</v>
      </c>
      <c r="B101" s="163" t="s">
        <v>249</v>
      </c>
      <c r="C101" s="158" t="s">
        <v>925</v>
      </c>
      <c r="D101" s="158" t="s">
        <v>926</v>
      </c>
      <c r="E101" s="106" t="s">
        <v>927</v>
      </c>
      <c r="F101" s="161"/>
      <c r="G101" s="164" t="s">
        <v>886</v>
      </c>
      <c r="H101" s="167" t="s">
        <v>928</v>
      </c>
      <c r="I101" s="170"/>
      <c r="J101" s="163"/>
      <c r="K101" s="329">
        <v>0</v>
      </c>
      <c r="L101" s="163"/>
    </row>
    <row r="102" spans="1:12" ht="259.2" x14ac:dyDescent="0.55000000000000004">
      <c r="A102" s="139" t="s">
        <v>929</v>
      </c>
      <c r="B102" s="163" t="s">
        <v>249</v>
      </c>
      <c r="C102" s="158" t="s">
        <v>930</v>
      </c>
      <c r="D102" s="158" t="s">
        <v>931</v>
      </c>
      <c r="E102" s="106" t="s">
        <v>932</v>
      </c>
      <c r="F102" s="161"/>
      <c r="G102" s="164"/>
      <c r="H102" s="167" t="s">
        <v>933</v>
      </c>
      <c r="I102" s="170"/>
      <c r="J102" s="163"/>
      <c r="K102" s="329">
        <v>0</v>
      </c>
      <c r="L102" s="163"/>
    </row>
    <row r="103" spans="1:12" ht="374.4" x14ac:dyDescent="0.55000000000000004">
      <c r="A103" s="139" t="s">
        <v>934</v>
      </c>
      <c r="B103" s="163" t="s">
        <v>249</v>
      </c>
      <c r="C103" s="158" t="s">
        <v>935</v>
      </c>
      <c r="D103" s="158" t="s">
        <v>936</v>
      </c>
      <c r="E103" s="106" t="s">
        <v>937</v>
      </c>
      <c r="F103" s="161"/>
      <c r="G103" s="164" t="s">
        <v>938</v>
      </c>
      <c r="H103" s="167" t="s">
        <v>939</v>
      </c>
      <c r="I103" s="170"/>
      <c r="J103" s="163"/>
      <c r="K103" s="329">
        <v>0</v>
      </c>
      <c r="L103" s="163"/>
    </row>
    <row r="104" spans="1:12" ht="43.2" x14ac:dyDescent="0.55000000000000004">
      <c r="A104" s="139" t="s">
        <v>940</v>
      </c>
      <c r="B104" s="163" t="s">
        <v>200</v>
      </c>
      <c r="C104" s="158" t="s">
        <v>941</v>
      </c>
      <c r="D104" s="158" t="s">
        <v>942</v>
      </c>
      <c r="E104" s="106" t="s">
        <v>943</v>
      </c>
      <c r="F104" s="161" t="s">
        <v>559</v>
      </c>
      <c r="G104" s="164" t="s">
        <v>944</v>
      </c>
      <c r="H104" s="167" t="s">
        <v>945</v>
      </c>
      <c r="I104" s="170"/>
      <c r="J104" s="163"/>
      <c r="K104" s="329">
        <v>0</v>
      </c>
      <c r="L104" s="163"/>
    </row>
    <row r="105" spans="1:12" ht="72" x14ac:dyDescent="0.55000000000000004">
      <c r="A105" s="139" t="s">
        <v>946</v>
      </c>
      <c r="B105" s="163" t="s">
        <v>249</v>
      </c>
      <c r="C105" s="158" t="s">
        <v>947</v>
      </c>
      <c r="D105" s="158" t="s">
        <v>948</v>
      </c>
      <c r="E105" s="106" t="s">
        <v>949</v>
      </c>
      <c r="F105" s="161"/>
      <c r="G105" s="164"/>
      <c r="H105" s="167" t="s">
        <v>950</v>
      </c>
      <c r="I105" s="170"/>
      <c r="J105" s="163"/>
      <c r="K105" s="329">
        <v>0</v>
      </c>
      <c r="L105" s="163"/>
    </row>
    <row r="106" spans="1:12" ht="28.8" x14ac:dyDescent="0.55000000000000004">
      <c r="A106" s="137" t="s">
        <v>951</v>
      </c>
      <c r="B106" s="163" t="s">
        <v>200</v>
      </c>
      <c r="C106" s="116" t="s">
        <v>232</v>
      </c>
      <c r="D106" s="116" t="s">
        <v>952</v>
      </c>
      <c r="E106" s="112" t="s">
        <v>953</v>
      </c>
      <c r="F106" s="161" t="s">
        <v>543</v>
      </c>
      <c r="G106" s="160"/>
      <c r="H106" s="167"/>
      <c r="I106" s="170"/>
      <c r="J106" s="163"/>
      <c r="K106" s="165">
        <f>K107</f>
        <v>0</v>
      </c>
      <c r="L106" s="159"/>
    </row>
    <row r="107" spans="1:12" ht="144" x14ac:dyDescent="0.55000000000000004">
      <c r="A107" s="139" t="s">
        <v>954</v>
      </c>
      <c r="B107" s="163" t="s">
        <v>200</v>
      </c>
      <c r="C107" s="158" t="s">
        <v>955</v>
      </c>
      <c r="D107" s="158" t="s">
        <v>956</v>
      </c>
      <c r="E107" s="106" t="s">
        <v>957</v>
      </c>
      <c r="F107" s="161"/>
      <c r="G107" s="164"/>
      <c r="H107" s="167" t="s">
        <v>958</v>
      </c>
      <c r="I107" s="170"/>
      <c r="J107" s="163"/>
      <c r="K107" s="329">
        <v>0</v>
      </c>
      <c r="L107" s="163"/>
    </row>
    <row r="108" spans="1:12" x14ac:dyDescent="0.55000000000000004">
      <c r="A108" s="150" t="s">
        <v>35</v>
      </c>
      <c r="B108" s="174"/>
      <c r="C108" s="150"/>
      <c r="D108" s="150"/>
      <c r="E108" s="191"/>
      <c r="F108" s="150"/>
      <c r="G108" s="150"/>
      <c r="H108" s="190"/>
      <c r="I108" s="177"/>
      <c r="J108" s="177"/>
      <c r="K108" s="191"/>
      <c r="L108" s="174"/>
    </row>
    <row r="109" spans="1:12" ht="43.2" x14ac:dyDescent="0.55000000000000004">
      <c r="A109" s="195" t="s">
        <v>959</v>
      </c>
      <c r="B109" s="154" t="s">
        <v>538</v>
      </c>
      <c r="C109" s="154" t="s">
        <v>35</v>
      </c>
      <c r="D109" s="154"/>
      <c r="E109" s="153" t="s">
        <v>34</v>
      </c>
      <c r="F109" s="155"/>
      <c r="G109" s="182"/>
      <c r="H109" s="183"/>
      <c r="I109" s="181"/>
      <c r="J109" s="181"/>
      <c r="K109" s="196">
        <f>K110</f>
        <v>0</v>
      </c>
      <c r="L109" s="181"/>
    </row>
    <row r="110" spans="1:12" ht="72" x14ac:dyDescent="0.55000000000000004">
      <c r="A110" s="137" t="s">
        <v>960</v>
      </c>
      <c r="B110" s="159" t="s">
        <v>200</v>
      </c>
      <c r="C110" s="116" t="s">
        <v>961</v>
      </c>
      <c r="D110" s="116" t="s">
        <v>962</v>
      </c>
      <c r="E110" s="112" t="s">
        <v>963</v>
      </c>
      <c r="F110" s="161"/>
      <c r="G110" s="160"/>
      <c r="H110" s="167"/>
      <c r="I110" s="170"/>
      <c r="J110" s="163"/>
      <c r="K110" s="165">
        <f>ROUND(AVERAGE(K111:K117),0)</f>
        <v>0</v>
      </c>
      <c r="L110" s="159"/>
    </row>
    <row r="111" spans="1:12" ht="409.5" x14ac:dyDescent="0.55000000000000004">
      <c r="A111" s="139" t="s">
        <v>964</v>
      </c>
      <c r="B111" s="163" t="s">
        <v>200</v>
      </c>
      <c r="C111" s="158" t="s">
        <v>965</v>
      </c>
      <c r="D111" s="158" t="s">
        <v>966</v>
      </c>
      <c r="E111" s="106" t="s">
        <v>967</v>
      </c>
      <c r="F111" s="161"/>
      <c r="G111" s="163" t="s">
        <v>968</v>
      </c>
      <c r="H111" s="167" t="s">
        <v>969</v>
      </c>
      <c r="I111" s="170"/>
      <c r="J111" s="163"/>
      <c r="K111" s="329">
        <v>0</v>
      </c>
      <c r="L111" s="163"/>
    </row>
    <row r="112" spans="1:12" ht="259.2" x14ac:dyDescent="0.55000000000000004">
      <c r="A112" s="139" t="s">
        <v>970</v>
      </c>
      <c r="B112" s="163" t="s">
        <v>200</v>
      </c>
      <c r="C112" s="158" t="s">
        <v>971</v>
      </c>
      <c r="D112" s="158" t="s">
        <v>972</v>
      </c>
      <c r="E112" s="106" t="s">
        <v>973</v>
      </c>
      <c r="F112" s="161" t="s">
        <v>543</v>
      </c>
      <c r="G112" s="164" t="s">
        <v>974</v>
      </c>
      <c r="H112" s="167" t="s">
        <v>975</v>
      </c>
      <c r="I112" s="170"/>
      <c r="J112" s="163"/>
      <c r="K112" s="329">
        <v>0</v>
      </c>
      <c r="L112" s="163"/>
    </row>
    <row r="113" spans="1:12" ht="115.2" x14ac:dyDescent="0.55000000000000004">
      <c r="A113" s="139" t="s">
        <v>976</v>
      </c>
      <c r="B113" s="163" t="s">
        <v>200</v>
      </c>
      <c r="C113" s="158" t="s">
        <v>977</v>
      </c>
      <c r="D113" s="158" t="s">
        <v>978</v>
      </c>
      <c r="E113" s="106" t="s">
        <v>979</v>
      </c>
      <c r="F113" s="161" t="s">
        <v>543</v>
      </c>
      <c r="G113" s="164" t="s">
        <v>312</v>
      </c>
      <c r="H113" s="167" t="s">
        <v>980</v>
      </c>
      <c r="I113" s="170"/>
      <c r="J113" s="163"/>
      <c r="K113" s="329">
        <v>0</v>
      </c>
      <c r="L113" s="163"/>
    </row>
    <row r="114" spans="1:12" ht="72" x14ac:dyDescent="0.55000000000000004">
      <c r="A114" s="139" t="s">
        <v>981</v>
      </c>
      <c r="B114" s="163" t="s">
        <v>200</v>
      </c>
      <c r="C114" s="158" t="s">
        <v>982</v>
      </c>
      <c r="D114" s="158" t="s">
        <v>983</v>
      </c>
      <c r="E114" s="106" t="s">
        <v>984</v>
      </c>
      <c r="F114" s="161" t="s">
        <v>985</v>
      </c>
      <c r="G114" s="163" t="s">
        <v>986</v>
      </c>
      <c r="H114" s="167" t="s">
        <v>987</v>
      </c>
      <c r="I114" s="170"/>
      <c r="J114" s="163"/>
      <c r="K114" s="329">
        <v>0</v>
      </c>
      <c r="L114" s="163"/>
    </row>
    <row r="115" spans="1:12" ht="409.5" x14ac:dyDescent="0.55000000000000004">
      <c r="A115" s="139" t="s">
        <v>988</v>
      </c>
      <c r="B115" s="163" t="s">
        <v>200</v>
      </c>
      <c r="C115" s="158" t="s">
        <v>989</v>
      </c>
      <c r="D115" s="158" t="s">
        <v>990</v>
      </c>
      <c r="E115" s="106" t="s">
        <v>991</v>
      </c>
      <c r="F115" s="161" t="s">
        <v>559</v>
      </c>
      <c r="G115" s="163" t="s">
        <v>992</v>
      </c>
      <c r="H115" s="167" t="s">
        <v>993</v>
      </c>
      <c r="I115" s="170"/>
      <c r="J115" s="163"/>
      <c r="K115" s="329">
        <v>0</v>
      </c>
      <c r="L115" s="163"/>
    </row>
    <row r="116" spans="1:12" ht="115.2" x14ac:dyDescent="0.55000000000000004">
      <c r="A116" s="139" t="s">
        <v>994</v>
      </c>
      <c r="B116" s="163" t="s">
        <v>249</v>
      </c>
      <c r="C116" s="158" t="s">
        <v>995</v>
      </c>
      <c r="D116" s="158" t="s">
        <v>996</v>
      </c>
      <c r="E116" s="106" t="s">
        <v>997</v>
      </c>
      <c r="F116" s="161" t="s">
        <v>559</v>
      </c>
      <c r="G116" s="163" t="s">
        <v>998</v>
      </c>
      <c r="H116" s="167" t="s">
        <v>999</v>
      </c>
      <c r="I116" s="170"/>
      <c r="J116" s="163"/>
      <c r="K116" s="329">
        <v>0</v>
      </c>
      <c r="L116" s="163"/>
    </row>
    <row r="117" spans="1:12" ht="115.2" x14ac:dyDescent="0.55000000000000004">
      <c r="A117" s="139" t="s">
        <v>1000</v>
      </c>
      <c r="B117" s="163" t="s">
        <v>249</v>
      </c>
      <c r="C117" s="158" t="s">
        <v>1001</v>
      </c>
      <c r="D117" s="158" t="s">
        <v>1002</v>
      </c>
      <c r="E117" s="106" t="s">
        <v>1003</v>
      </c>
      <c r="F117" s="161" t="s">
        <v>1004</v>
      </c>
      <c r="G117" s="164" t="s">
        <v>1005</v>
      </c>
      <c r="H117" s="167" t="s">
        <v>1006</v>
      </c>
      <c r="I117" s="170"/>
      <c r="J117" s="163"/>
      <c r="K117" s="329">
        <v>0</v>
      </c>
      <c r="L117" s="163"/>
    </row>
    <row r="118" spans="1:12" x14ac:dyDescent="0.55000000000000004">
      <c r="A118" s="59"/>
      <c r="C118" s="197"/>
      <c r="K118" s="90"/>
      <c r="L118" s="69"/>
    </row>
    <row r="119" spans="1:12" x14ac:dyDescent="0.55000000000000004">
      <c r="A119" s="59"/>
      <c r="C119" s="197"/>
      <c r="K119" s="90"/>
      <c r="L119" s="69"/>
    </row>
  </sheetData>
  <mergeCells count="4">
    <mergeCell ref="A2:B9"/>
    <mergeCell ref="C2:J5"/>
    <mergeCell ref="K2:L9"/>
    <mergeCell ref="C6:J9"/>
  </mergeCells>
  <dataValidations count="1">
    <dataValidation type="list" allowBlank="1" showInputMessage="1" showErrorMessage="1" sqref="K15:K16 K18:K23 K25 K27:K31 K35:K36 K40:K45 K47:K55 K59:K62 K64 K66 K68:K71 K73 K75:K76 K78 K82:K84 K86:K89 K93:K95 K97:K105 K107 K111:K117">
      <formula1>$N$3:$N$9</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opLeftCell="E30" zoomScale="60" zoomScaleNormal="60" workbookViewId="0">
      <selection activeCell="K38" sqref="K38"/>
    </sheetView>
  </sheetViews>
  <sheetFormatPr baseColWidth="10" defaultRowHeight="14.4" x14ac:dyDescent="0.55000000000000004"/>
  <cols>
    <col min="1" max="1" width="18.83984375" customWidth="1"/>
    <col min="2" max="2" width="15.15625" customWidth="1"/>
    <col min="3" max="3" width="24.578125" customWidth="1"/>
    <col min="4" max="4" width="40.26171875" customWidth="1"/>
    <col min="5" max="5" width="45.83984375" customWidth="1"/>
    <col min="6" max="6" width="71.68359375" customWidth="1"/>
    <col min="7" max="7" width="26.578125" customWidth="1"/>
    <col min="8" max="8" width="26.41796875" customWidth="1"/>
    <col min="9" max="9" width="17.15625" customWidth="1"/>
    <col min="10" max="10" width="15.68359375" customWidth="1"/>
    <col min="11" max="11" width="31.26171875" customWidth="1"/>
    <col min="12" max="12" width="29.26171875" customWidth="1"/>
    <col min="13" max="13" width="11.578125" customWidth="1"/>
  </cols>
  <sheetData>
    <row r="1" spans="1:13" ht="15.75" hidden="1" customHeight="1" thickBot="1" x14ac:dyDescent="0.6">
      <c r="A1" s="51"/>
      <c r="B1" s="313" t="s">
        <v>1270</v>
      </c>
      <c r="D1" s="197"/>
      <c r="E1" s="69"/>
      <c r="F1" s="69"/>
      <c r="G1" s="59"/>
      <c r="H1" s="59"/>
      <c r="K1" s="540" t="s">
        <v>1</v>
      </c>
      <c r="L1" s="540"/>
    </row>
    <row r="2" spans="1:13" ht="15.75" hidden="1" customHeight="1" thickBot="1" x14ac:dyDescent="0.6">
      <c r="A2" s="54"/>
      <c r="B2" s="55"/>
      <c r="D2" s="197"/>
      <c r="E2" s="69"/>
      <c r="F2" s="69"/>
      <c r="G2" s="59"/>
      <c r="H2" s="59"/>
      <c r="K2" s="540"/>
      <c r="L2" s="540"/>
    </row>
    <row r="3" spans="1:13" ht="15.75" hidden="1" customHeight="1" thickBot="1" x14ac:dyDescent="0.6">
      <c r="A3" s="54"/>
      <c r="B3" s="55" t="s">
        <v>1271</v>
      </c>
      <c r="D3" s="197"/>
      <c r="E3" s="69"/>
      <c r="F3" s="69"/>
      <c r="G3" s="59"/>
      <c r="H3" s="59"/>
      <c r="K3" s="540"/>
      <c r="L3" s="540"/>
    </row>
    <row r="4" spans="1:13" ht="15.75" hidden="1" customHeight="1" thickBot="1" x14ac:dyDescent="0.6">
      <c r="A4" s="54"/>
      <c r="B4" s="314">
        <v>0.4</v>
      </c>
      <c r="C4" t="s">
        <v>1272</v>
      </c>
      <c r="D4" s="197"/>
      <c r="E4" s="69"/>
      <c r="F4" s="69"/>
      <c r="G4" s="59"/>
      <c r="H4" s="59"/>
      <c r="K4" s="540"/>
      <c r="L4" s="540"/>
    </row>
    <row r="5" spans="1:13" ht="15.75" hidden="1" customHeight="1" thickBot="1" x14ac:dyDescent="0.6">
      <c r="A5" s="54"/>
      <c r="B5" s="314">
        <v>0.35</v>
      </c>
      <c r="C5" t="s">
        <v>1273</v>
      </c>
      <c r="D5" s="197"/>
      <c r="E5" s="69"/>
      <c r="F5" s="69"/>
      <c r="G5" s="59"/>
      <c r="H5" s="59"/>
      <c r="K5" s="540"/>
      <c r="L5" s="540"/>
    </row>
    <row r="6" spans="1:13" x14ac:dyDescent="0.55000000000000004">
      <c r="A6" s="419" t="s">
        <v>1</v>
      </c>
      <c r="B6" s="508"/>
      <c r="C6" s="511" t="s">
        <v>257</v>
      </c>
      <c r="D6" s="427"/>
      <c r="E6" s="427"/>
      <c r="F6" s="427"/>
      <c r="G6" s="427"/>
      <c r="H6" s="427"/>
      <c r="I6" s="427"/>
      <c r="J6" s="512"/>
      <c r="K6" s="540"/>
      <c r="L6" s="540"/>
    </row>
    <row r="7" spans="1:13" x14ac:dyDescent="0.55000000000000004">
      <c r="A7" s="421"/>
      <c r="B7" s="509"/>
      <c r="C7" s="513"/>
      <c r="D7" s="429"/>
      <c r="E7" s="429"/>
      <c r="F7" s="429"/>
      <c r="G7" s="429"/>
      <c r="H7" s="429"/>
      <c r="I7" s="429"/>
      <c r="J7" s="514"/>
      <c r="K7" s="540"/>
      <c r="L7" s="540"/>
      <c r="M7" s="300" t="s">
        <v>508</v>
      </c>
    </row>
    <row r="8" spans="1:13" x14ac:dyDescent="0.55000000000000004">
      <c r="A8" s="421"/>
      <c r="B8" s="509"/>
      <c r="C8" s="513"/>
      <c r="D8" s="429"/>
      <c r="E8" s="429"/>
      <c r="F8" s="429"/>
      <c r="G8" s="429"/>
      <c r="H8" s="429"/>
      <c r="I8" s="429"/>
      <c r="J8" s="514"/>
      <c r="K8" s="540"/>
      <c r="L8" s="540"/>
      <c r="M8" s="300">
        <v>0</v>
      </c>
    </row>
    <row r="9" spans="1:13" ht="14.7" thickBot="1" x14ac:dyDescent="0.6">
      <c r="A9" s="421"/>
      <c r="B9" s="509"/>
      <c r="C9" s="515"/>
      <c r="D9" s="516"/>
      <c r="E9" s="516"/>
      <c r="F9" s="516"/>
      <c r="G9" s="516"/>
      <c r="H9" s="516"/>
      <c r="I9" s="516"/>
      <c r="J9" s="517"/>
      <c r="K9" s="540"/>
      <c r="L9" s="540"/>
      <c r="M9" s="300">
        <v>20</v>
      </c>
    </row>
    <row r="10" spans="1:13" x14ac:dyDescent="0.55000000000000004">
      <c r="A10" s="421"/>
      <c r="B10" s="509"/>
      <c r="C10" s="544" t="str">
        <f>PORTADA!D10</f>
        <v>Nombre de la Entidad</v>
      </c>
      <c r="D10" s="545"/>
      <c r="E10" s="545"/>
      <c r="F10" s="545"/>
      <c r="G10" s="545"/>
      <c r="H10" s="545"/>
      <c r="I10" s="545"/>
      <c r="J10" s="546"/>
      <c r="K10" s="540"/>
      <c r="L10" s="540"/>
      <c r="M10" s="300">
        <v>40</v>
      </c>
    </row>
    <row r="11" spans="1:13" x14ac:dyDescent="0.55000000000000004">
      <c r="A11" s="421"/>
      <c r="B11" s="509"/>
      <c r="C11" s="547"/>
      <c r="D11" s="480"/>
      <c r="E11" s="480"/>
      <c r="F11" s="480"/>
      <c r="G11" s="480"/>
      <c r="H11" s="480"/>
      <c r="I11" s="480"/>
      <c r="J11" s="548"/>
      <c r="K11" s="540"/>
      <c r="L11" s="540"/>
      <c r="M11" s="300">
        <v>60</v>
      </c>
    </row>
    <row r="12" spans="1:13" x14ac:dyDescent="0.55000000000000004">
      <c r="A12" s="421"/>
      <c r="B12" s="509"/>
      <c r="C12" s="547"/>
      <c r="D12" s="480"/>
      <c r="E12" s="480"/>
      <c r="F12" s="480"/>
      <c r="G12" s="480"/>
      <c r="H12" s="480"/>
      <c r="I12" s="480"/>
      <c r="J12" s="548"/>
      <c r="K12" s="540"/>
      <c r="L12" s="540"/>
      <c r="M12" s="300">
        <v>80</v>
      </c>
    </row>
    <row r="13" spans="1:13" x14ac:dyDescent="0.55000000000000004">
      <c r="A13" s="421"/>
      <c r="B13" s="509"/>
      <c r="C13" s="547"/>
      <c r="D13" s="480"/>
      <c r="E13" s="480"/>
      <c r="F13" s="480"/>
      <c r="G13" s="480"/>
      <c r="H13" s="480"/>
      <c r="I13" s="480"/>
      <c r="J13" s="548"/>
      <c r="K13" s="540"/>
      <c r="L13" s="540"/>
      <c r="M13" s="332">
        <v>100</v>
      </c>
    </row>
    <row r="14" spans="1:13" ht="14.7" thickBot="1" x14ac:dyDescent="0.6">
      <c r="A14" s="424"/>
      <c r="B14" s="510"/>
      <c r="C14" s="549"/>
      <c r="D14" s="482"/>
      <c r="E14" s="482"/>
      <c r="F14" s="482"/>
      <c r="G14" s="482"/>
      <c r="H14" s="482"/>
      <c r="I14" s="482"/>
      <c r="J14" s="550"/>
      <c r="K14" s="541"/>
      <c r="L14" s="541"/>
    </row>
    <row r="15" spans="1:13" x14ac:dyDescent="0.55000000000000004">
      <c r="D15" s="197"/>
      <c r="E15" s="69"/>
      <c r="F15" s="69"/>
      <c r="G15" s="59"/>
      <c r="H15" s="59"/>
      <c r="K15" s="59"/>
    </row>
    <row r="16" spans="1:13" ht="40.799999999999997" x14ac:dyDescent="0.55000000000000004">
      <c r="A16" s="198" t="s">
        <v>42</v>
      </c>
      <c r="B16" s="198" t="s">
        <v>1007</v>
      </c>
      <c r="C16" s="198" t="s">
        <v>259</v>
      </c>
      <c r="D16" s="199" t="s">
        <v>260</v>
      </c>
      <c r="E16" s="199" t="s">
        <v>261</v>
      </c>
      <c r="F16" s="199" t="s">
        <v>265</v>
      </c>
      <c r="G16" s="198" t="s">
        <v>264</v>
      </c>
      <c r="H16" s="198" t="s">
        <v>263</v>
      </c>
      <c r="I16" s="198" t="s">
        <v>266</v>
      </c>
      <c r="J16" s="198" t="s">
        <v>267</v>
      </c>
      <c r="K16" s="308" t="s">
        <v>1008</v>
      </c>
      <c r="L16" s="198" t="s">
        <v>269</v>
      </c>
    </row>
    <row r="17" spans="1:13" ht="244.8" x14ac:dyDescent="0.55000000000000004">
      <c r="A17" s="551" t="s">
        <v>1009</v>
      </c>
      <c r="B17" s="200" t="s">
        <v>1010</v>
      </c>
      <c r="C17" s="201" t="s">
        <v>1011</v>
      </c>
      <c r="D17" s="202" t="s">
        <v>233</v>
      </c>
      <c r="E17" s="202" t="s">
        <v>1012</v>
      </c>
      <c r="F17" s="202" t="s">
        <v>1013</v>
      </c>
      <c r="G17" s="203"/>
      <c r="H17" s="203" t="s">
        <v>286</v>
      </c>
      <c r="I17" s="202"/>
      <c r="J17" s="202"/>
      <c r="K17" s="204">
        <v>0</v>
      </c>
      <c r="L17" s="202"/>
      <c r="M17" s="60"/>
    </row>
    <row r="18" spans="1:13" ht="409.5" customHeight="1" x14ac:dyDescent="0.55000000000000004">
      <c r="A18" s="552"/>
      <c r="B18" s="542" t="s">
        <v>1014</v>
      </c>
      <c r="C18" s="553"/>
      <c r="D18" s="535" t="s">
        <v>1015</v>
      </c>
      <c r="E18" s="535" t="str">
        <f>ADMINISTRATIVAS!E14</f>
        <v>Se debe definir un conjunto de políticas para la seguridad de la información aprobada por la dirección, publicada y comunicada a los empleados y a la partes externas pertinentes</v>
      </c>
      <c r="F18" s="535"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535"/>
      <c r="H18" s="535" t="s">
        <v>286</v>
      </c>
      <c r="I18" s="535"/>
      <c r="J18" s="535"/>
      <c r="K18" s="205">
        <f>ADMINISTRATIVAS!L14</f>
        <v>0</v>
      </c>
      <c r="L18" s="108">
        <f>ADMINISTRATIVAS!M14</f>
        <v>0</v>
      </c>
      <c r="M18" s="60"/>
    </row>
    <row r="19" spans="1:13" ht="60" customHeight="1" x14ac:dyDescent="0.55000000000000004">
      <c r="A19" s="552"/>
      <c r="B19" s="543"/>
      <c r="C19" s="536"/>
      <c r="D19" s="536"/>
      <c r="E19" s="536"/>
      <c r="F19" s="536"/>
      <c r="G19" s="536"/>
      <c r="H19" s="536"/>
      <c r="I19" s="536"/>
      <c r="J19" s="536"/>
      <c r="K19" s="205">
        <f>ADMINISTRATIVAS!L15</f>
        <v>0</v>
      </c>
      <c r="L19" s="108">
        <f>ADMINISTRATIVAS!M15</f>
        <v>0</v>
      </c>
      <c r="M19" s="60"/>
    </row>
    <row r="20" spans="1:13" ht="115.2" x14ac:dyDescent="0.55000000000000004">
      <c r="A20" s="551"/>
      <c r="B20" s="206" t="s">
        <v>1016</v>
      </c>
      <c r="C20" s="201" t="s">
        <v>255</v>
      </c>
      <c r="D20" s="202" t="s">
        <v>256</v>
      </c>
      <c r="E20" s="202" t="s">
        <v>1017</v>
      </c>
      <c r="F20" s="202" t="s">
        <v>1018</v>
      </c>
      <c r="G20" s="203"/>
      <c r="H20" s="203" t="s">
        <v>286</v>
      </c>
      <c r="I20" s="202"/>
      <c r="J20" s="202"/>
      <c r="K20" s="204">
        <v>0</v>
      </c>
      <c r="L20" s="202"/>
      <c r="M20" s="60"/>
    </row>
    <row r="21" spans="1:13" ht="230.4" x14ac:dyDescent="0.55000000000000004">
      <c r="A21" s="551"/>
      <c r="B21" s="207" t="s">
        <v>1019</v>
      </c>
      <c r="C21" s="207" t="s">
        <v>1011</v>
      </c>
      <c r="D21" s="108" t="str">
        <f>ADMINISTRATIVAS!D19</f>
        <v>Roles y responsabilidades para la seguridad de la información</v>
      </c>
      <c r="E21" s="108" t="str">
        <f>ADMINISTRATIVAS!E19</f>
        <v>Se deben definir y asignar todas las responsabilidades de la seguridad de la información</v>
      </c>
      <c r="F21" s="108" t="s">
        <v>1020</v>
      </c>
      <c r="G21" s="65"/>
      <c r="H21" s="65" t="s">
        <v>286</v>
      </c>
      <c r="I21" s="108"/>
      <c r="J21" s="108"/>
      <c r="K21" s="205">
        <f>ADMINISTRATIVAS!L19</f>
        <v>0</v>
      </c>
      <c r="L21" s="108">
        <f>ADMINISTRATIVAS!M19</f>
        <v>0</v>
      </c>
      <c r="M21" s="60"/>
    </row>
    <row r="22" spans="1:13" ht="230.4" x14ac:dyDescent="0.55000000000000004">
      <c r="A22" s="551"/>
      <c r="B22" s="108" t="s">
        <v>1021</v>
      </c>
      <c r="C22" s="207" t="s">
        <v>1011</v>
      </c>
      <c r="D22" s="108" t="str">
        <f>ADMINISTRATIVAS!D41</f>
        <v>Inventario de activos</v>
      </c>
      <c r="E22" s="108" t="str">
        <f>ADMINISTRATIVAS!E41</f>
        <v>Se deben identificar los activos asociados con la información y las instalaciones de procesamiento de información, y se debe elaborar y mantener un inventario de estos activos.</v>
      </c>
      <c r="F22" s="108"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65"/>
      <c r="H22" s="65" t="s">
        <v>286</v>
      </c>
      <c r="I22" s="108"/>
      <c r="J22" s="108"/>
      <c r="K22" s="205">
        <f>ADMINISTRATIVAS!L41</f>
        <v>0</v>
      </c>
      <c r="L22" s="108">
        <f>ADMINISTRATIVAS!M41</f>
        <v>0</v>
      </c>
      <c r="M22" s="60"/>
    </row>
    <row r="23" spans="1:13" ht="302.39999999999998" x14ac:dyDescent="0.55000000000000004">
      <c r="A23" s="551"/>
      <c r="B23" s="202" t="s">
        <v>1022</v>
      </c>
      <c r="C23" s="201" t="s">
        <v>1011</v>
      </c>
      <c r="D23" s="202" t="s">
        <v>234</v>
      </c>
      <c r="E23" s="202" t="s">
        <v>1023</v>
      </c>
      <c r="F23" s="202" t="s">
        <v>1024</v>
      </c>
      <c r="G23" s="203" t="s">
        <v>1025</v>
      </c>
      <c r="H23" s="203" t="s">
        <v>286</v>
      </c>
      <c r="I23" s="202"/>
      <c r="J23" s="201"/>
      <c r="K23" s="204">
        <v>0</v>
      </c>
      <c r="L23" s="201"/>
      <c r="M23" s="60"/>
    </row>
    <row r="24" spans="1:13" ht="244.8" x14ac:dyDescent="0.55000000000000004">
      <c r="A24" s="551"/>
      <c r="B24" s="201" t="s">
        <v>1026</v>
      </c>
      <c r="C24" s="201" t="s">
        <v>1011</v>
      </c>
      <c r="D24" s="202" t="s">
        <v>235</v>
      </c>
      <c r="E24" s="202" t="s">
        <v>1027</v>
      </c>
      <c r="F24" s="202" t="s">
        <v>1028</v>
      </c>
      <c r="G24" s="203" t="s">
        <v>1029</v>
      </c>
      <c r="H24" s="203" t="s">
        <v>1030</v>
      </c>
      <c r="I24" s="202"/>
      <c r="J24" s="201"/>
      <c r="K24" s="204">
        <v>0</v>
      </c>
      <c r="L24" s="201"/>
      <c r="M24" s="60"/>
    </row>
    <row r="25" spans="1:13" ht="409.5" x14ac:dyDescent="0.55000000000000004">
      <c r="A25" s="551"/>
      <c r="B25" s="201" t="s">
        <v>1031</v>
      </c>
      <c r="C25" s="201" t="s">
        <v>1011</v>
      </c>
      <c r="D25" s="202" t="str">
        <f>ADMINISTRATIVAS!D34</f>
        <v>Toma de conciencia, educación y formación en la seguridad de la información</v>
      </c>
      <c r="E25" s="202"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02"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03"/>
      <c r="H25" s="203" t="s">
        <v>286</v>
      </c>
      <c r="I25" s="202"/>
      <c r="J25" s="202"/>
      <c r="K25" s="204">
        <v>0</v>
      </c>
      <c r="L25" s="202"/>
      <c r="M25" s="60"/>
    </row>
    <row r="26" spans="1:13" ht="25.8" x14ac:dyDescent="0.55000000000000004">
      <c r="A26" s="208" t="s">
        <v>1032</v>
      </c>
      <c r="B26" s="209"/>
      <c r="C26" s="209"/>
      <c r="D26" s="210"/>
      <c r="E26" s="210"/>
      <c r="F26" s="210"/>
      <c r="G26" s="211"/>
      <c r="H26" s="211"/>
      <c r="I26" s="209"/>
      <c r="J26" s="209"/>
      <c r="K26" s="212">
        <f>AVERAGE(K17:K25)</f>
        <v>0</v>
      </c>
      <c r="L26" s="213">
        <f>((K26*40)/100)</f>
        <v>0</v>
      </c>
      <c r="M26" s="60"/>
    </row>
    <row r="27" spans="1:13" ht="43.2" x14ac:dyDescent="0.55000000000000004">
      <c r="A27" s="533" t="s">
        <v>1033</v>
      </c>
      <c r="B27" s="201" t="s">
        <v>1034</v>
      </c>
      <c r="C27" s="201" t="s">
        <v>1011</v>
      </c>
      <c r="D27" s="202" t="s">
        <v>237</v>
      </c>
      <c r="E27" s="202" t="s">
        <v>1035</v>
      </c>
      <c r="F27" s="202" t="s">
        <v>1036</v>
      </c>
      <c r="G27" s="203"/>
      <c r="H27" s="203" t="s">
        <v>1037</v>
      </c>
      <c r="I27" s="201"/>
      <c r="J27" s="201"/>
      <c r="K27" s="204">
        <v>0</v>
      </c>
      <c r="L27" s="201"/>
      <c r="M27" s="60"/>
    </row>
    <row r="28" spans="1:13" ht="28.8" x14ac:dyDescent="0.55000000000000004">
      <c r="A28" s="534"/>
      <c r="B28" s="214" t="s">
        <v>1038</v>
      </c>
      <c r="C28" s="207" t="s">
        <v>508</v>
      </c>
      <c r="D28" s="141" t="s">
        <v>1039</v>
      </c>
      <c r="E28" s="141" t="s">
        <v>1040</v>
      </c>
      <c r="F28" s="141" t="s">
        <v>86</v>
      </c>
      <c r="G28" s="215"/>
      <c r="H28" s="215" t="s">
        <v>1037</v>
      </c>
      <c r="I28" s="141"/>
      <c r="J28" s="141" t="s">
        <v>86</v>
      </c>
      <c r="K28" s="315">
        <f>PORTADA!F33</f>
        <v>0</v>
      </c>
      <c r="L28" s="141" t="s">
        <v>86</v>
      </c>
      <c r="M28" s="60"/>
    </row>
    <row r="29" spans="1:13" ht="97.9" customHeight="1" x14ac:dyDescent="0.55000000000000004">
      <c r="A29" s="534"/>
      <c r="B29" s="201" t="s">
        <v>1041</v>
      </c>
      <c r="C29" s="201" t="s">
        <v>1011</v>
      </c>
      <c r="D29" s="202" t="s">
        <v>238</v>
      </c>
      <c r="E29" s="202" t="s">
        <v>1042</v>
      </c>
      <c r="F29" s="202" t="s">
        <v>1043</v>
      </c>
      <c r="G29" s="203"/>
      <c r="H29" s="203" t="s">
        <v>1037</v>
      </c>
      <c r="I29" s="201"/>
      <c r="J29" s="201"/>
      <c r="K29" s="204">
        <v>0</v>
      </c>
      <c r="L29" s="201"/>
      <c r="M29" s="60"/>
    </row>
    <row r="30" spans="1:13" ht="28.8" x14ac:dyDescent="0.55000000000000004">
      <c r="A30" s="534"/>
      <c r="B30" s="201" t="s">
        <v>1044</v>
      </c>
      <c r="C30" s="201" t="s">
        <v>1011</v>
      </c>
      <c r="D30" s="202" t="s">
        <v>239</v>
      </c>
      <c r="E30" s="202" t="s">
        <v>1046</v>
      </c>
      <c r="F30" s="202" t="s">
        <v>1047</v>
      </c>
      <c r="G30" s="203"/>
      <c r="H30" s="203" t="s">
        <v>1037</v>
      </c>
      <c r="I30" s="201"/>
      <c r="J30" s="201"/>
      <c r="K30" s="204">
        <v>0</v>
      </c>
      <c r="L30" s="201"/>
      <c r="M30" s="60"/>
    </row>
    <row r="31" spans="1:13" ht="25.8" x14ac:dyDescent="0.55000000000000004">
      <c r="A31" s="208" t="s">
        <v>1032</v>
      </c>
      <c r="B31" s="209"/>
      <c r="C31" s="209"/>
      <c r="D31" s="210"/>
      <c r="E31" s="210"/>
      <c r="F31" s="210"/>
      <c r="G31" s="211"/>
      <c r="H31" s="211"/>
      <c r="I31" s="209"/>
      <c r="J31" s="209"/>
      <c r="K31" s="216">
        <f>AVERAGE(K27:K30)</f>
        <v>0</v>
      </c>
      <c r="L31" s="213">
        <f>((K31*20)/100)</f>
        <v>0</v>
      </c>
      <c r="M31" s="60"/>
    </row>
    <row r="32" spans="1:13" ht="43.2" x14ac:dyDescent="0.55000000000000004">
      <c r="A32" s="537" t="s">
        <v>1048</v>
      </c>
      <c r="B32" s="201" t="s">
        <v>1049</v>
      </c>
      <c r="C32" s="201" t="s">
        <v>1011</v>
      </c>
      <c r="D32" s="202" t="s">
        <v>240</v>
      </c>
      <c r="E32" s="202" t="s">
        <v>1050</v>
      </c>
      <c r="F32" s="202" t="s">
        <v>154</v>
      </c>
      <c r="G32" s="203"/>
      <c r="H32" s="203" t="s">
        <v>1051</v>
      </c>
      <c r="I32" s="201"/>
      <c r="J32" s="201"/>
      <c r="K32" s="204">
        <v>0</v>
      </c>
      <c r="L32" s="201"/>
      <c r="M32" s="60"/>
    </row>
    <row r="33" spans="1:13" ht="28.8" x14ac:dyDescent="0.55000000000000004">
      <c r="A33" s="537"/>
      <c r="B33" s="201" t="s">
        <v>1052</v>
      </c>
      <c r="C33" s="201" t="s">
        <v>1053</v>
      </c>
      <c r="D33" s="202" t="s">
        <v>1054</v>
      </c>
      <c r="E33" s="202" t="s">
        <v>1055</v>
      </c>
      <c r="F33" s="202" t="s">
        <v>155</v>
      </c>
      <c r="G33" s="203"/>
      <c r="H33" s="203" t="s">
        <v>1051</v>
      </c>
      <c r="I33" s="202"/>
      <c r="J33" s="202"/>
      <c r="K33" s="204">
        <v>0</v>
      </c>
      <c r="L33" s="202"/>
      <c r="M33" s="60"/>
    </row>
    <row r="34" spans="1:13" ht="43.2" x14ac:dyDescent="0.55000000000000004">
      <c r="A34" s="537"/>
      <c r="B34" s="201" t="s">
        <v>1056</v>
      </c>
      <c r="C34" s="201" t="s">
        <v>1011</v>
      </c>
      <c r="D34" s="202" t="s">
        <v>241</v>
      </c>
      <c r="E34" s="202" t="s">
        <v>1057</v>
      </c>
      <c r="F34" s="202" t="s">
        <v>156</v>
      </c>
      <c r="G34" s="203"/>
      <c r="H34" s="203" t="s">
        <v>1051</v>
      </c>
      <c r="I34" s="201"/>
      <c r="J34" s="201"/>
      <c r="K34" s="204">
        <v>0</v>
      </c>
      <c r="L34" s="201"/>
      <c r="M34" s="60"/>
    </row>
    <row r="35" spans="1:13" ht="25.8" x14ac:dyDescent="0.55000000000000004">
      <c r="A35" s="208" t="s">
        <v>1032</v>
      </c>
      <c r="B35" s="209"/>
      <c r="C35" s="209"/>
      <c r="D35" s="210"/>
      <c r="E35" s="210"/>
      <c r="F35" s="210"/>
      <c r="G35" s="211"/>
      <c r="H35" s="211"/>
      <c r="I35" s="209"/>
      <c r="J35" s="209"/>
      <c r="K35" s="216">
        <f>AVERAGE(K32:K34)</f>
        <v>0</v>
      </c>
      <c r="L35" s="213">
        <f>((K35*20)/100)</f>
        <v>0</v>
      </c>
      <c r="M35" s="60"/>
    </row>
    <row r="36" spans="1:13" ht="28.8" x14ac:dyDescent="0.55000000000000004">
      <c r="A36" s="538" t="s">
        <v>1058</v>
      </c>
      <c r="B36" s="217" t="s">
        <v>1059</v>
      </c>
      <c r="C36" s="217" t="s">
        <v>1011</v>
      </c>
      <c r="D36" s="135" t="s">
        <v>240</v>
      </c>
      <c r="E36" s="135" t="s">
        <v>1060</v>
      </c>
      <c r="F36" s="135" t="s">
        <v>1061</v>
      </c>
      <c r="G36" s="218"/>
      <c r="H36" s="218" t="s">
        <v>1062</v>
      </c>
      <c r="I36" s="135"/>
      <c r="J36" s="135"/>
      <c r="K36" s="204">
        <v>0</v>
      </c>
      <c r="L36" s="135"/>
      <c r="M36" s="60"/>
    </row>
    <row r="37" spans="1:13" ht="115.2" x14ac:dyDescent="0.55000000000000004">
      <c r="A37" s="539"/>
      <c r="B37" s="217" t="s">
        <v>1063</v>
      </c>
      <c r="C37" s="217" t="s">
        <v>1053</v>
      </c>
      <c r="D37" s="135" t="s">
        <v>1054</v>
      </c>
      <c r="E37" s="135" t="s">
        <v>1064</v>
      </c>
      <c r="F37" s="135" t="s">
        <v>1065</v>
      </c>
      <c r="G37" s="218"/>
      <c r="H37" s="218" t="s">
        <v>1062</v>
      </c>
      <c r="I37" s="135"/>
      <c r="J37" s="108"/>
      <c r="K37" s="204">
        <v>0</v>
      </c>
      <c r="L37" s="135">
        <f>ADMINISTRATIVAS!M70</f>
        <v>0</v>
      </c>
      <c r="M37" s="60"/>
    </row>
    <row r="38" spans="1:13" ht="25.8" x14ac:dyDescent="0.55000000000000004">
      <c r="A38" s="208" t="s">
        <v>1032</v>
      </c>
      <c r="B38" s="209"/>
      <c r="C38" s="209"/>
      <c r="D38" s="210"/>
      <c r="E38" s="210"/>
      <c r="F38" s="210"/>
      <c r="G38" s="211"/>
      <c r="H38" s="211"/>
      <c r="I38" s="209"/>
      <c r="J38" s="209"/>
      <c r="K38" s="216">
        <f>AVERAGE(K36:K37)</f>
        <v>0</v>
      </c>
      <c r="L38" s="213">
        <f>((K38*20)/100)</f>
        <v>0</v>
      </c>
    </row>
    <row r="39" spans="1:13" x14ac:dyDescent="0.55000000000000004">
      <c r="D39" s="197"/>
      <c r="E39" s="69"/>
      <c r="F39" s="69"/>
      <c r="G39" s="59"/>
      <c r="H39" s="59"/>
      <c r="K39" s="59"/>
    </row>
  </sheetData>
  <mergeCells count="17">
    <mergeCell ref="K1:L14"/>
    <mergeCell ref="B18:B19"/>
    <mergeCell ref="D18:D19"/>
    <mergeCell ref="E18:E19"/>
    <mergeCell ref="F18:F19"/>
    <mergeCell ref="G18:G19"/>
    <mergeCell ref="H18:H19"/>
    <mergeCell ref="A6:B14"/>
    <mergeCell ref="C6:J9"/>
    <mergeCell ref="C10:J14"/>
    <mergeCell ref="A17:A25"/>
    <mergeCell ref="C18:C19"/>
    <mergeCell ref="A27:A30"/>
    <mergeCell ref="I18:I19"/>
    <mergeCell ref="J18:J19"/>
    <mergeCell ref="A32:A34"/>
    <mergeCell ref="A36:A37"/>
  </mergeCells>
  <dataValidations count="2">
    <dataValidation type="list" allowBlank="1" showInputMessage="1" showErrorMessage="1" sqref="K29:K30 K20 K23:K25 K27 K32:K34 K36:K37">
      <formula1>$M$8:$M$13</formula1>
    </dataValidation>
    <dataValidation type="list" allowBlank="1" showInputMessage="1" showErrorMessage="1" sqref="K17">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zoomScale="50" zoomScaleNormal="50" workbookViewId="0">
      <selection activeCell="C5" sqref="C5:L9"/>
    </sheetView>
  </sheetViews>
  <sheetFormatPr baseColWidth="10" defaultRowHeight="14.4" x14ac:dyDescent="0.55000000000000004"/>
  <cols>
    <col min="1" max="1" width="17.578125" customWidth="1"/>
    <col min="2" max="2" width="19.578125" customWidth="1"/>
    <col min="3" max="3" width="66" style="288" customWidth="1"/>
    <col min="4" max="4" width="18.578125" customWidth="1"/>
    <col min="5" max="5" width="18.68359375" customWidth="1"/>
    <col min="6" max="6" width="21.26171875" customWidth="1"/>
    <col min="7" max="7" width="19.41796875" customWidth="1"/>
    <col min="8" max="8" width="18.578125" customWidth="1"/>
    <col min="9" max="9" width="16.26171875" customWidth="1"/>
    <col min="10" max="10" width="22.26171875" customWidth="1"/>
    <col min="11" max="12" width="28.15625" customWidth="1"/>
    <col min="13" max="13" width="27.578125" customWidth="1"/>
    <col min="14" max="14" width="28.68359375" customWidth="1"/>
    <col min="15" max="15" width="15.41796875" customWidth="1"/>
    <col min="16" max="16" width="15.578125" customWidth="1"/>
    <col min="18" max="18" width="35.83984375" customWidth="1"/>
    <col min="19" max="19" width="30" customWidth="1"/>
  </cols>
  <sheetData>
    <row r="1" spans="1:21" ht="15" customHeight="1" x14ac:dyDescent="0.55000000000000004">
      <c r="A1" s="419" t="s">
        <v>1</v>
      </c>
      <c r="B1" s="508"/>
      <c r="C1" s="555" t="s">
        <v>257</v>
      </c>
      <c r="D1" s="556"/>
      <c r="E1" s="556"/>
      <c r="F1" s="556"/>
      <c r="G1" s="556"/>
      <c r="H1" s="556"/>
      <c r="I1" s="556"/>
      <c r="J1" s="556"/>
      <c r="K1" s="556"/>
      <c r="L1" s="557"/>
      <c r="M1" s="419" t="s">
        <v>1</v>
      </c>
      <c r="N1" s="561"/>
      <c r="O1" s="561"/>
      <c r="P1" s="508"/>
    </row>
    <row r="2" spans="1:21" x14ac:dyDescent="0.55000000000000004">
      <c r="A2" s="421"/>
      <c r="B2" s="509"/>
      <c r="C2" s="558"/>
      <c r="D2" s="559"/>
      <c r="E2" s="559"/>
      <c r="F2" s="559"/>
      <c r="G2" s="559"/>
      <c r="H2" s="559"/>
      <c r="I2" s="559"/>
      <c r="J2" s="559"/>
      <c r="K2" s="559"/>
      <c r="L2" s="560"/>
      <c r="M2" s="421"/>
      <c r="N2" s="423"/>
      <c r="O2" s="423"/>
      <c r="P2" s="509"/>
      <c r="U2">
        <v>0</v>
      </c>
    </row>
    <row r="3" spans="1:21" x14ac:dyDescent="0.55000000000000004">
      <c r="A3" s="421"/>
      <c r="B3" s="509"/>
      <c r="C3" s="558"/>
      <c r="D3" s="559"/>
      <c r="E3" s="559"/>
      <c r="F3" s="559"/>
      <c r="G3" s="559"/>
      <c r="H3" s="559"/>
      <c r="I3" s="559"/>
      <c r="J3" s="559"/>
      <c r="K3" s="559"/>
      <c r="L3" s="560"/>
      <c r="M3" s="421"/>
      <c r="N3" s="423"/>
      <c r="O3" s="423"/>
      <c r="P3" s="509"/>
      <c r="U3">
        <v>20</v>
      </c>
    </row>
    <row r="4" spans="1:21" x14ac:dyDescent="0.55000000000000004">
      <c r="A4" s="421"/>
      <c r="B4" s="509"/>
      <c r="C4" s="558"/>
      <c r="D4" s="559"/>
      <c r="E4" s="559"/>
      <c r="F4" s="559"/>
      <c r="G4" s="559"/>
      <c r="H4" s="559"/>
      <c r="I4" s="559"/>
      <c r="J4" s="559"/>
      <c r="K4" s="559"/>
      <c r="L4" s="560"/>
      <c r="M4" s="421"/>
      <c r="N4" s="423"/>
      <c r="O4" s="423"/>
      <c r="P4" s="509"/>
      <c r="U4">
        <v>40</v>
      </c>
    </row>
    <row r="5" spans="1:21" ht="15" customHeight="1" x14ac:dyDescent="0.55000000000000004">
      <c r="A5" s="421"/>
      <c r="B5" s="509"/>
      <c r="C5" s="527" t="str">
        <f>PORTADA!D10</f>
        <v>Nombre de la Entidad</v>
      </c>
      <c r="D5" s="528"/>
      <c r="E5" s="528"/>
      <c r="F5" s="528"/>
      <c r="G5" s="528"/>
      <c r="H5" s="528"/>
      <c r="I5" s="528"/>
      <c r="J5" s="528"/>
      <c r="K5" s="528"/>
      <c r="L5" s="529"/>
      <c r="M5" s="421"/>
      <c r="N5" s="423"/>
      <c r="O5" s="423"/>
      <c r="P5" s="509"/>
      <c r="U5">
        <v>60</v>
      </c>
    </row>
    <row r="6" spans="1:21" ht="15" customHeight="1" x14ac:dyDescent="0.55000000000000004">
      <c r="A6" s="421"/>
      <c r="B6" s="509"/>
      <c r="C6" s="527"/>
      <c r="D6" s="528"/>
      <c r="E6" s="528"/>
      <c r="F6" s="528"/>
      <c r="G6" s="528"/>
      <c r="H6" s="528"/>
      <c r="I6" s="528"/>
      <c r="J6" s="528"/>
      <c r="K6" s="528"/>
      <c r="L6" s="529"/>
      <c r="M6" s="421"/>
      <c r="N6" s="423"/>
      <c r="O6" s="423"/>
      <c r="P6" s="509"/>
      <c r="U6">
        <v>80</v>
      </c>
    </row>
    <row r="7" spans="1:21" ht="15" customHeight="1" x14ac:dyDescent="0.55000000000000004">
      <c r="A7" s="421"/>
      <c r="B7" s="509"/>
      <c r="C7" s="527"/>
      <c r="D7" s="528"/>
      <c r="E7" s="528"/>
      <c r="F7" s="528"/>
      <c r="G7" s="528"/>
      <c r="H7" s="528"/>
      <c r="I7" s="528"/>
      <c r="J7" s="528"/>
      <c r="K7" s="528"/>
      <c r="L7" s="529"/>
      <c r="M7" s="421"/>
      <c r="N7" s="423"/>
      <c r="O7" s="423"/>
      <c r="P7" s="509"/>
      <c r="U7">
        <v>100</v>
      </c>
    </row>
    <row r="8" spans="1:21" ht="15" customHeight="1" x14ac:dyDescent="0.55000000000000004">
      <c r="A8" s="421"/>
      <c r="B8" s="509"/>
      <c r="C8" s="527"/>
      <c r="D8" s="528"/>
      <c r="E8" s="528"/>
      <c r="F8" s="528"/>
      <c r="G8" s="528"/>
      <c r="H8" s="528"/>
      <c r="I8" s="528"/>
      <c r="J8" s="528"/>
      <c r="K8" s="528"/>
      <c r="L8" s="529"/>
      <c r="M8" s="421"/>
      <c r="N8" s="423"/>
      <c r="O8" s="423"/>
      <c r="P8" s="509"/>
    </row>
    <row r="9" spans="1:21" ht="15.75" customHeight="1" thickBot="1" x14ac:dyDescent="0.6">
      <c r="A9" s="424"/>
      <c r="B9" s="510"/>
      <c r="C9" s="530"/>
      <c r="D9" s="531"/>
      <c r="E9" s="531"/>
      <c r="F9" s="531"/>
      <c r="G9" s="531"/>
      <c r="H9" s="531"/>
      <c r="I9" s="531"/>
      <c r="J9" s="531"/>
      <c r="K9" s="531"/>
      <c r="L9" s="532"/>
      <c r="M9" s="424"/>
      <c r="N9" s="425"/>
      <c r="O9" s="425"/>
      <c r="P9" s="510"/>
    </row>
    <row r="10" spans="1:21" ht="14.7" thickBot="1" x14ac:dyDescent="0.6"/>
    <row r="11" spans="1:21" ht="63.75" customHeight="1" x14ac:dyDescent="0.55000000000000004">
      <c r="A11" s="279" t="s">
        <v>1211</v>
      </c>
      <c r="B11" s="219" t="s">
        <v>259</v>
      </c>
      <c r="C11" s="219" t="s">
        <v>1066</v>
      </c>
      <c r="D11" s="219" t="s">
        <v>1067</v>
      </c>
      <c r="E11" s="219" t="s">
        <v>1068</v>
      </c>
      <c r="F11" s="220" t="s">
        <v>1069</v>
      </c>
      <c r="G11" s="221" t="s">
        <v>1070</v>
      </c>
      <c r="H11" s="221" t="s">
        <v>1071</v>
      </c>
      <c r="I11" s="222" t="s">
        <v>1072</v>
      </c>
      <c r="J11" s="222" t="s">
        <v>1073</v>
      </c>
      <c r="K11" s="223" t="s">
        <v>1074</v>
      </c>
      <c r="L11" s="223" t="s">
        <v>1075</v>
      </c>
      <c r="M11" s="224" t="s">
        <v>1076</v>
      </c>
      <c r="N11" s="224" t="s">
        <v>1077</v>
      </c>
      <c r="O11" s="225" t="s">
        <v>1078</v>
      </c>
      <c r="P11" s="226" t="s">
        <v>1079</v>
      </c>
      <c r="R11" s="316" t="s">
        <v>1274</v>
      </c>
      <c r="S11" s="316" t="s">
        <v>1275</v>
      </c>
    </row>
    <row r="12" spans="1:21" ht="86.4" x14ac:dyDescent="0.55000000000000004">
      <c r="A12" s="280" t="s">
        <v>1212</v>
      </c>
      <c r="B12" s="169" t="s">
        <v>508</v>
      </c>
      <c r="C12" s="278" t="s">
        <v>1080</v>
      </c>
      <c r="D12" s="228" t="s">
        <v>1081</v>
      </c>
      <c r="E12" s="228" t="s">
        <v>393</v>
      </c>
      <c r="F12" s="229">
        <f>VLOOKUP(E12,ADMINISTRATIVAS!$B$13:$L$76,11,FALSE)</f>
        <v>0</v>
      </c>
      <c r="G12" s="230">
        <v>40</v>
      </c>
      <c r="H12" s="230" t="str">
        <f>IF($F$12=G12,"CUMPLE",IF($F$12&lt;G12,"MENOR","MAYOR"))</f>
        <v>MENOR</v>
      </c>
      <c r="I12" s="231">
        <v>60</v>
      </c>
      <c r="J12" s="231" t="str">
        <f>IF($F12=I12,"CUMPLE",IF($F12&lt;I12,"MENOR","MAYOR"))</f>
        <v>MENOR</v>
      </c>
      <c r="K12" s="232">
        <v>60</v>
      </c>
      <c r="L12" s="233" t="str">
        <f t="shared" ref="L12:L21" si="0">IF($F12=K12,"CUMPLE",IF($F12&lt;K12,"MENOR","MAYOR"))</f>
        <v>MENOR</v>
      </c>
      <c r="M12" s="234">
        <v>80</v>
      </c>
      <c r="N12" s="234" t="str">
        <f t="shared" ref="N12:N21" si="1">IF($F12=M12,"CUMPLE",IF($F12&lt;M12,"MENOR","MAYOR"))</f>
        <v>MENOR</v>
      </c>
      <c r="O12" s="235">
        <v>100</v>
      </c>
      <c r="P12" s="236" t="str">
        <f t="shared" ref="P12:P21" si="2">IF($F12=O12,"CUMPLE",IF($F12&lt;O12,"MENOR","MAYOR"))</f>
        <v>MENOR</v>
      </c>
      <c r="R12" s="236" t="s">
        <v>1276</v>
      </c>
      <c r="S12" s="187" t="b">
        <f>IF(P22="CUMPLE",IF(P34="CUMPLE",IF(P56="CUMPLE",IF(P74="CUMPLE",IF(P76="CUMPLE", TRUE,FALSE)))))</f>
        <v>0</v>
      </c>
    </row>
    <row r="13" spans="1:21" ht="28.8" x14ac:dyDescent="0.55000000000000004">
      <c r="A13" s="280" t="s">
        <v>1213</v>
      </c>
      <c r="B13" s="169" t="s">
        <v>508</v>
      </c>
      <c r="C13" s="289" t="s">
        <v>1082</v>
      </c>
      <c r="D13" s="228" t="s">
        <v>1081</v>
      </c>
      <c r="E13" s="228" t="s">
        <v>421</v>
      </c>
      <c r="F13" s="229">
        <f>VLOOKUP(E13,ADMINISTRATIVAS!$B$13:$L$76,11,FALSE)</f>
        <v>0</v>
      </c>
      <c r="G13" s="237">
        <v>20</v>
      </c>
      <c r="H13" s="230" t="str">
        <f>IF(F13=G13,"CUMPLE",IF(F13&lt;G13,"MENOR","MAYOR"))</f>
        <v>MENOR</v>
      </c>
      <c r="I13" s="231">
        <v>40</v>
      </c>
      <c r="J13" s="231" t="str">
        <f>IF($F13=I13,"CUMPLE",IF($F13&lt;I13,"MENOR","MAYOR"))</f>
        <v>MENOR</v>
      </c>
      <c r="K13" s="238">
        <v>60</v>
      </c>
      <c r="L13" s="233" t="str">
        <f t="shared" si="0"/>
        <v>MENOR</v>
      </c>
      <c r="M13" s="234">
        <v>80</v>
      </c>
      <c r="N13" s="234" t="str">
        <f t="shared" si="1"/>
        <v>MENOR</v>
      </c>
      <c r="O13" s="235">
        <v>100</v>
      </c>
      <c r="P13" s="236" t="str">
        <f t="shared" si="2"/>
        <v>MENOR</v>
      </c>
      <c r="R13" s="317" t="s">
        <v>1277</v>
      </c>
      <c r="S13" s="187" t="b">
        <f>IF(N22="CUMPLE",IF(N34="CUMPLE",IF(N56="CUMPLE",IF(N74="CUMPLE", TRUE,FALSE))))</f>
        <v>0</v>
      </c>
    </row>
    <row r="14" spans="1:21" ht="158.4" x14ac:dyDescent="0.55000000000000004">
      <c r="A14" s="280" t="s">
        <v>1214</v>
      </c>
      <c r="B14" s="169" t="s">
        <v>508</v>
      </c>
      <c r="C14" s="278" t="s">
        <v>1083</v>
      </c>
      <c r="D14" s="228" t="s">
        <v>1081</v>
      </c>
      <c r="E14" s="228" t="s">
        <v>367</v>
      </c>
      <c r="F14" s="229">
        <f>VLOOKUP(E14,ADMINISTRATIVAS!$B$13:$L$76,11,FALSE)</f>
        <v>0</v>
      </c>
      <c r="G14" s="237">
        <v>20</v>
      </c>
      <c r="H14" s="230" t="str">
        <f>IF(F14=G14,"CUMPLE",IF(F14&lt;G14,"MENOR","MAYOR"))</f>
        <v>MENOR</v>
      </c>
      <c r="I14" s="231">
        <v>40</v>
      </c>
      <c r="J14" s="231" t="str">
        <f>IF($F14=I14,"CUMPLE",IF($F14&lt;I14,"MENOR","MAYOR"))</f>
        <v>MENOR</v>
      </c>
      <c r="K14" s="238">
        <v>60</v>
      </c>
      <c r="L14" s="233" t="str">
        <f t="shared" si="0"/>
        <v>MENOR</v>
      </c>
      <c r="M14" s="234">
        <v>80</v>
      </c>
      <c r="N14" s="234" t="str">
        <f t="shared" si="1"/>
        <v>MENOR</v>
      </c>
      <c r="O14" s="235">
        <v>100</v>
      </c>
      <c r="P14" s="236" t="str">
        <f t="shared" si="2"/>
        <v>MENOR</v>
      </c>
      <c r="R14" s="233" t="s">
        <v>1278</v>
      </c>
      <c r="S14" s="187" t="b">
        <f>IF(L22="CUMPLE",IF(L34="CUMPLE",IF(L56="CUMPLE",TRUE,FALSE)))</f>
        <v>0</v>
      </c>
    </row>
    <row r="15" spans="1:21" ht="15" customHeight="1" x14ac:dyDescent="0.55000000000000004">
      <c r="A15" s="554" t="s">
        <v>1215</v>
      </c>
      <c r="B15" s="562" t="s">
        <v>508</v>
      </c>
      <c r="C15" s="563" t="s">
        <v>1084</v>
      </c>
      <c r="D15" s="227" t="s">
        <v>1085</v>
      </c>
      <c r="E15" s="227" t="s">
        <v>1010</v>
      </c>
      <c r="F15" s="229">
        <f>VLOOKUP(E15,PHVA!$B$16:$K$37,10,FALSE)</f>
        <v>0</v>
      </c>
      <c r="G15" s="237">
        <v>20</v>
      </c>
      <c r="H15" s="230" t="str">
        <f t="shared" ref="H15:H20" si="3">IF(F15=G15,"CUMPLE",IF(F15&lt;G15,"MENOR","MAYOR"))</f>
        <v>MENOR</v>
      </c>
      <c r="I15" s="231">
        <v>40</v>
      </c>
      <c r="J15" s="231" t="str">
        <f t="shared" ref="J15:J33" si="4">IF($F15=I15,"CUMPLE",IF($F15&lt;I15,"MENOR","MAYOR"))</f>
        <v>MENOR</v>
      </c>
      <c r="K15" s="238">
        <v>60</v>
      </c>
      <c r="L15" s="233" t="str">
        <f t="shared" si="0"/>
        <v>MENOR</v>
      </c>
      <c r="M15" s="234">
        <v>80</v>
      </c>
      <c r="N15" s="234" t="str">
        <f t="shared" si="1"/>
        <v>MENOR</v>
      </c>
      <c r="O15" s="235">
        <v>100</v>
      </c>
      <c r="P15" s="236" t="str">
        <f t="shared" si="2"/>
        <v>MENOR</v>
      </c>
      <c r="R15" s="231" t="s">
        <v>1279</v>
      </c>
      <c r="S15" s="187" t="b">
        <f>IF(J22="CUMPLE",IF(J34="CUMPLE",TRUE,FALSE))</f>
        <v>0</v>
      </c>
    </row>
    <row r="16" spans="1:21" x14ac:dyDescent="0.55000000000000004">
      <c r="A16" s="554"/>
      <c r="B16" s="562"/>
      <c r="C16" s="563"/>
      <c r="D16" s="228" t="s">
        <v>1081</v>
      </c>
      <c r="E16" s="227" t="s">
        <v>274</v>
      </c>
      <c r="F16" s="229">
        <f>VLOOKUP(E16,ADMINISTRATIVAS!$B$13:$L$76,11,FALSE)</f>
        <v>0</v>
      </c>
      <c r="G16" s="237">
        <v>20</v>
      </c>
      <c r="H16" s="230" t="str">
        <f>IF(F16=G16,"CUMPLE",IF(F16&lt;G16,"MENOR","MAYOR"))</f>
        <v>MENOR</v>
      </c>
      <c r="I16" s="231">
        <v>40</v>
      </c>
      <c r="J16" s="231" t="str">
        <f>IF($F16=I16,"CUMPLE",IF($F16&lt;I16,"MENOR","MAYOR"))</f>
        <v>MENOR</v>
      </c>
      <c r="K16" s="238">
        <v>60</v>
      </c>
      <c r="L16" s="233" t="str">
        <f t="shared" si="0"/>
        <v>MENOR</v>
      </c>
      <c r="M16" s="234">
        <v>80</v>
      </c>
      <c r="N16" s="234" t="str">
        <f t="shared" si="1"/>
        <v>MENOR</v>
      </c>
      <c r="O16" s="235">
        <v>100</v>
      </c>
      <c r="P16" s="236" t="str">
        <f t="shared" si="2"/>
        <v>MENOR</v>
      </c>
      <c r="R16" s="318" t="s">
        <v>1280</v>
      </c>
      <c r="S16" s="187" t="b">
        <f>IF(H22="CUMPLE",TRUE,FALSE)</f>
        <v>0</v>
      </c>
    </row>
    <row r="17" spans="1:19" ht="14.7" thickBot="1" x14ac:dyDescent="0.6">
      <c r="A17" s="554"/>
      <c r="B17" s="562"/>
      <c r="C17" s="563"/>
      <c r="D17" s="227" t="s">
        <v>1085</v>
      </c>
      <c r="E17" s="227" t="s">
        <v>1019</v>
      </c>
      <c r="F17" s="229">
        <f>VLOOKUP(E17,PHVA!$B$16:$K$37,10,FALSE)</f>
        <v>0</v>
      </c>
      <c r="G17" s="237">
        <v>20</v>
      </c>
      <c r="H17" s="230" t="str">
        <f t="shared" si="3"/>
        <v>MENOR</v>
      </c>
      <c r="I17" s="231">
        <v>40</v>
      </c>
      <c r="J17" s="231" t="str">
        <f t="shared" si="4"/>
        <v>MENOR</v>
      </c>
      <c r="K17" s="238">
        <v>60</v>
      </c>
      <c r="L17" s="233" t="str">
        <f t="shared" si="0"/>
        <v>MENOR</v>
      </c>
      <c r="M17" s="234">
        <v>80</v>
      </c>
      <c r="N17" s="234" t="str">
        <f t="shared" si="1"/>
        <v>MENOR</v>
      </c>
      <c r="O17" s="235">
        <v>100</v>
      </c>
      <c r="P17" s="236" t="str">
        <f t="shared" si="2"/>
        <v>MENOR</v>
      </c>
    </row>
    <row r="18" spans="1:19" ht="409.5" customHeight="1" thickTop="1" thickBot="1" x14ac:dyDescent="0.6">
      <c r="A18" s="281" t="s">
        <v>1088</v>
      </c>
      <c r="B18" s="282" t="s">
        <v>200</v>
      </c>
      <c r="C18" s="290" t="s">
        <v>1086</v>
      </c>
      <c r="D18" s="239" t="s">
        <v>1087</v>
      </c>
      <c r="E18" s="239" t="s">
        <v>1088</v>
      </c>
      <c r="F18" s="240">
        <v>100</v>
      </c>
      <c r="G18" s="241">
        <v>20</v>
      </c>
      <c r="H18" s="242" t="str">
        <f t="shared" si="3"/>
        <v>MAYOR</v>
      </c>
      <c r="I18" s="243">
        <v>40</v>
      </c>
      <c r="J18" s="243" t="str">
        <f t="shared" si="4"/>
        <v>MAYOR</v>
      </c>
      <c r="K18" s="244">
        <v>60</v>
      </c>
      <c r="L18" s="244" t="str">
        <f t="shared" si="0"/>
        <v>MAYOR</v>
      </c>
      <c r="M18" s="245">
        <v>80</v>
      </c>
      <c r="N18" s="245" t="str">
        <f t="shared" si="1"/>
        <v>MAYOR</v>
      </c>
      <c r="O18" s="246">
        <v>100</v>
      </c>
      <c r="P18" s="246" t="str">
        <f t="shared" si="2"/>
        <v>CUMPLE</v>
      </c>
      <c r="R18" s="319" t="s">
        <v>1281</v>
      </c>
      <c r="S18" s="319" t="str">
        <f>IF($S$12=TRUE,"OPTIMIZADO",IF($S$13=TRUE,"GESTIONADO CUANTITATIVAMENTE",IF($S$14=TRUE,"DEFINIDO",IF($S$15=TRUE,"GESTIONADO",IF($S$16=TRUE,"INICIAL","NO ALCANZA NIVEL INICIAL")))))</f>
        <v>NO ALCANZA NIVEL INICIAL</v>
      </c>
    </row>
    <row r="19" spans="1:19" ht="86.7" thickTop="1" x14ac:dyDescent="0.55000000000000004">
      <c r="A19" s="280" t="s">
        <v>1216</v>
      </c>
      <c r="B19" s="169" t="s">
        <v>508</v>
      </c>
      <c r="C19" s="278" t="s">
        <v>1089</v>
      </c>
      <c r="D19" s="228" t="s">
        <v>1081</v>
      </c>
      <c r="E19" s="227" t="s">
        <v>274</v>
      </c>
      <c r="F19" s="229">
        <f>VLOOKUP(E19,ADMINISTRATIVAS!$B$13:$L$76,11,FALSE)</f>
        <v>0</v>
      </c>
      <c r="G19" s="237">
        <v>20</v>
      </c>
      <c r="H19" s="230" t="str">
        <f>IF(F19=G19,"CUMPLE",IF(F19&lt;G19,"MENOR","MAYOR"))</f>
        <v>MENOR</v>
      </c>
      <c r="I19" s="231">
        <v>40</v>
      </c>
      <c r="J19" s="231" t="str">
        <f>IF($F19=I19,"CUMPLE",IF($F19&lt;I19,"MENOR","MAYOR"))</f>
        <v>MENOR</v>
      </c>
      <c r="K19" s="238">
        <v>60</v>
      </c>
      <c r="L19" s="233" t="str">
        <f t="shared" si="0"/>
        <v>MENOR</v>
      </c>
      <c r="M19" s="234">
        <v>80</v>
      </c>
      <c r="N19" s="234" t="str">
        <f t="shared" si="1"/>
        <v>MENOR</v>
      </c>
      <c r="O19" s="235">
        <v>100</v>
      </c>
      <c r="P19" s="236" t="str">
        <f t="shared" si="2"/>
        <v>MENOR</v>
      </c>
    </row>
    <row r="20" spans="1:19" ht="270" customHeight="1" x14ac:dyDescent="0.55000000000000004">
      <c r="A20" s="280" t="s">
        <v>1217</v>
      </c>
      <c r="B20" s="169" t="s">
        <v>508</v>
      </c>
      <c r="C20" s="278" t="s">
        <v>1090</v>
      </c>
      <c r="D20" s="227" t="s">
        <v>1085</v>
      </c>
      <c r="E20" s="227" t="s">
        <v>1010</v>
      </c>
      <c r="F20" s="229">
        <f>VLOOKUP(E20,PHVA!$B$16:$K$37,10,FALSE)</f>
        <v>0</v>
      </c>
      <c r="G20" s="237">
        <v>60</v>
      </c>
      <c r="H20" s="230" t="str">
        <f t="shared" si="3"/>
        <v>MENOR</v>
      </c>
      <c r="I20" s="231">
        <v>60</v>
      </c>
      <c r="J20" s="231" t="str">
        <f t="shared" si="4"/>
        <v>MENOR</v>
      </c>
      <c r="K20" s="238">
        <v>60</v>
      </c>
      <c r="L20" s="233" t="str">
        <f t="shared" si="0"/>
        <v>MENOR</v>
      </c>
      <c r="M20" s="234">
        <v>80</v>
      </c>
      <c r="N20" s="234" t="str">
        <f t="shared" si="1"/>
        <v>MENOR</v>
      </c>
      <c r="O20" s="235">
        <v>100</v>
      </c>
      <c r="P20" s="236" t="str">
        <f t="shared" si="2"/>
        <v>MENOR</v>
      </c>
    </row>
    <row r="21" spans="1:19" ht="240" customHeight="1" x14ac:dyDescent="0.55000000000000004">
      <c r="A21" s="280" t="s">
        <v>1218</v>
      </c>
      <c r="B21" s="169" t="s">
        <v>508</v>
      </c>
      <c r="C21" s="278" t="s">
        <v>1091</v>
      </c>
      <c r="D21" s="227" t="s">
        <v>1092</v>
      </c>
      <c r="E21" s="247" t="s">
        <v>981</v>
      </c>
      <c r="F21" s="229">
        <f>VLOOKUP(E21,TECNICAS!$A$13:$K$117,11)</f>
        <v>0</v>
      </c>
      <c r="G21" s="237">
        <v>20</v>
      </c>
      <c r="H21" s="230" t="str">
        <f>IF(F21=G21,"CUMPLE",IF(F21&lt;G21,"MENOR","MAYOR"))</f>
        <v>MENOR</v>
      </c>
      <c r="I21" s="231">
        <v>40</v>
      </c>
      <c r="J21" s="231" t="str">
        <f>IF($F21=I21,"CUMPLE",IF($F21&lt;I21,"MENOR","MAYOR"))</f>
        <v>MENOR</v>
      </c>
      <c r="K21" s="238">
        <v>60</v>
      </c>
      <c r="L21" s="233" t="str">
        <f t="shared" si="0"/>
        <v>MENOR</v>
      </c>
      <c r="M21" s="234">
        <v>60</v>
      </c>
      <c r="N21" s="234" t="str">
        <f t="shared" si="1"/>
        <v>MENOR</v>
      </c>
      <c r="O21" s="235">
        <v>80</v>
      </c>
      <c r="P21" s="236" t="str">
        <f t="shared" si="2"/>
        <v>MENOR</v>
      </c>
    </row>
    <row r="22" spans="1:19" x14ac:dyDescent="0.55000000000000004">
      <c r="A22" s="283" t="s">
        <v>1219</v>
      </c>
      <c r="B22" s="251"/>
      <c r="C22" s="291"/>
      <c r="D22" s="248"/>
      <c r="E22" s="248"/>
      <c r="F22" s="249">
        <f>SUM(F12:F21)</f>
        <v>100</v>
      </c>
      <c r="G22" s="250">
        <f>SUM(G12:G21)</f>
        <v>260</v>
      </c>
      <c r="H22" s="251" t="str">
        <f>IFERROR(VLOOKUP("MENOR",H12:H21,1,FALSE),"CUMPLE")</f>
        <v>MENOR</v>
      </c>
      <c r="I22" s="250">
        <f>SUM(I12:I21)</f>
        <v>440</v>
      </c>
      <c r="J22" s="251" t="str">
        <f>IFERROR(VLOOKUP("MENOR",J12:J21,1,FALSE),"CUMPLE")</f>
        <v>MENOR</v>
      </c>
      <c r="K22" s="250">
        <f>SUM(K12:K21)</f>
        <v>600</v>
      </c>
      <c r="L22" s="251" t="str">
        <f>IFERROR(VLOOKUP("MENOR",L12:L21,1,FALSE),"CUMPLE")</f>
        <v>MENOR</v>
      </c>
      <c r="M22" s="250">
        <f>SUM(M12:M21)</f>
        <v>780</v>
      </c>
      <c r="N22" s="251" t="str">
        <f>IFERROR(VLOOKUP("MENOR",N12:N21,1,FALSE),"CUMPLE")</f>
        <v>MENOR</v>
      </c>
      <c r="O22" s="250">
        <f>SUM(O12:O21)</f>
        <v>980</v>
      </c>
      <c r="P22" s="251" t="str">
        <f>IFERROR(VLOOKUP("MENOR",P12:P21,1,FALSE),"CUMPLE")</f>
        <v>MENOR</v>
      </c>
    </row>
    <row r="23" spans="1:19" ht="255" customHeight="1" x14ac:dyDescent="0.55000000000000004">
      <c r="A23" s="281" t="s">
        <v>1093</v>
      </c>
      <c r="B23" s="282" t="s">
        <v>200</v>
      </c>
      <c r="C23" s="290" t="s">
        <v>243</v>
      </c>
      <c r="D23" s="239" t="s">
        <v>1087</v>
      </c>
      <c r="E23" s="239" t="s">
        <v>1093</v>
      </c>
      <c r="F23" s="240">
        <v>80</v>
      </c>
      <c r="G23" s="241" t="s">
        <v>86</v>
      </c>
      <c r="H23" s="241" t="s">
        <v>86</v>
      </c>
      <c r="I23" s="243">
        <v>40</v>
      </c>
      <c r="J23" s="231" t="str">
        <f t="shared" si="4"/>
        <v>MAYOR</v>
      </c>
      <c r="K23" s="252">
        <v>60</v>
      </c>
      <c r="L23" s="252" t="str">
        <f>IF($F23=K23,"CUMPLE",IF($F23&lt;K23,"MENOR","MAYOR"))</f>
        <v>MAYOR</v>
      </c>
      <c r="M23" s="245">
        <v>80</v>
      </c>
      <c r="N23" s="245" t="str">
        <f>IF($F23=M23,"CUMPLE",IF($F23&lt;M23,"MENOR","MAYOR"))</f>
        <v>CUMPLE</v>
      </c>
      <c r="O23" s="253">
        <v>100</v>
      </c>
      <c r="P23" s="246" t="str">
        <f>IF($F23=O23,"CUMPLE",IF($F23&lt;O23,"MENOR","MAYOR"))</f>
        <v>MENOR</v>
      </c>
    </row>
    <row r="24" spans="1:19" ht="225" customHeight="1" x14ac:dyDescent="0.55000000000000004">
      <c r="A24" s="281" t="s">
        <v>1220</v>
      </c>
      <c r="B24" s="282" t="s">
        <v>508</v>
      </c>
      <c r="C24" s="290" t="s">
        <v>1094</v>
      </c>
      <c r="D24" s="239" t="s">
        <v>1087</v>
      </c>
      <c r="E24" s="239" t="s">
        <v>1093</v>
      </c>
      <c r="F24" s="240">
        <v>40</v>
      </c>
      <c r="G24" s="241" t="s">
        <v>86</v>
      </c>
      <c r="H24" s="241" t="s">
        <v>86</v>
      </c>
      <c r="I24" s="243">
        <v>60</v>
      </c>
      <c r="J24" s="231" t="str">
        <f t="shared" si="4"/>
        <v>MENOR</v>
      </c>
      <c r="K24" s="252">
        <v>60</v>
      </c>
      <c r="L24" s="252" t="str">
        <f>IF($F24=K24,"CUMPLE",IF($F24&lt;K24,"MENOR","MAYOR"))</f>
        <v>MENOR</v>
      </c>
      <c r="M24" s="245">
        <v>80</v>
      </c>
      <c r="N24" s="245" t="str">
        <f>IF($F24=M24,"CUMPLE",IF($F24&lt;M24,"MENOR","MAYOR"))</f>
        <v>MENOR</v>
      </c>
      <c r="O24" s="253">
        <v>100</v>
      </c>
      <c r="P24" s="246" t="str">
        <f>IF($F24=O24,"CUMPLE",IF($F24&lt;O24,"MENOR","MAYOR"))</f>
        <v>MENOR</v>
      </c>
    </row>
    <row r="25" spans="1:19" ht="180" customHeight="1" x14ac:dyDescent="0.55000000000000004">
      <c r="A25" s="280" t="s">
        <v>1221</v>
      </c>
      <c r="B25" s="169" t="s">
        <v>508</v>
      </c>
      <c r="C25" s="278" t="s">
        <v>1095</v>
      </c>
      <c r="D25" s="227" t="s">
        <v>1085</v>
      </c>
      <c r="E25" s="228" t="s">
        <v>1022</v>
      </c>
      <c r="F25" s="229">
        <f>VLOOKUP(E25,PHVA!$B$16:$K$37,10,FALSE)</f>
        <v>0</v>
      </c>
      <c r="G25" s="237" t="s">
        <v>86</v>
      </c>
      <c r="H25" s="237" t="s">
        <v>86</v>
      </c>
      <c r="I25" s="231">
        <v>40</v>
      </c>
      <c r="J25" s="231" t="str">
        <f t="shared" si="4"/>
        <v>MENOR</v>
      </c>
      <c r="K25" s="233">
        <v>60</v>
      </c>
      <c r="L25" s="233" t="str">
        <f>IF($F25=K25,"CUMPLE",IF($F25&lt;K25,"MENOR","MAYOR"))</f>
        <v>MENOR</v>
      </c>
      <c r="M25" s="234">
        <v>80</v>
      </c>
      <c r="N25" s="234" t="str">
        <f>IF($F25=M25,"CUMPLE",IF($F25&lt;M25,"MENOR","MAYOR"))</f>
        <v>MENOR</v>
      </c>
      <c r="O25" s="235">
        <v>100</v>
      </c>
      <c r="P25" s="236" t="str">
        <f>IF($F25=O25,"CUMPLE",IF($F25&lt;O25,"MENOR","MAYOR"))</f>
        <v>MENOR</v>
      </c>
    </row>
    <row r="26" spans="1:19" ht="86.4" x14ac:dyDescent="0.55000000000000004">
      <c r="A26" s="280" t="s">
        <v>1222</v>
      </c>
      <c r="B26" s="169" t="s">
        <v>508</v>
      </c>
      <c r="C26" s="278" t="s">
        <v>1096</v>
      </c>
      <c r="D26" s="227" t="s">
        <v>1092</v>
      </c>
      <c r="E26" s="254" t="s">
        <v>970</v>
      </c>
      <c r="F26" s="229">
        <f>VLOOKUP(E26,TECNICAS!$A$13:$K$117,11)</f>
        <v>0</v>
      </c>
      <c r="G26" s="237" t="s">
        <v>86</v>
      </c>
      <c r="H26" s="237" t="s">
        <v>86</v>
      </c>
      <c r="I26" s="231">
        <v>40</v>
      </c>
      <c r="J26" s="231" t="str">
        <f t="shared" si="4"/>
        <v>MENOR</v>
      </c>
      <c r="K26" s="233">
        <v>60</v>
      </c>
      <c r="L26" s="233" t="str">
        <f t="shared" ref="L26:L33" si="5">IF($F26=K26,"CUMPLE",IF($F26&lt;K26,"MENOR","MAYOR"))</f>
        <v>MENOR</v>
      </c>
      <c r="M26" s="234">
        <v>80</v>
      </c>
      <c r="N26" s="234" t="str">
        <f t="shared" ref="N26:N33" si="6">IF($F26=M26,"CUMPLE",IF($F26&lt;M26,"MENOR","MAYOR"))</f>
        <v>MENOR</v>
      </c>
      <c r="O26" s="235">
        <v>100</v>
      </c>
      <c r="P26" s="236" t="str">
        <f t="shared" ref="P26:P33" si="7">IF($F26=O26,"CUMPLE",IF($F26&lt;O26,"MENOR","MAYOR"))</f>
        <v>MENOR</v>
      </c>
    </row>
    <row r="27" spans="1:19" ht="115.2" x14ac:dyDescent="0.55000000000000004">
      <c r="A27" s="280" t="s">
        <v>1223</v>
      </c>
      <c r="B27" s="169" t="s">
        <v>508</v>
      </c>
      <c r="C27" s="278" t="s">
        <v>1097</v>
      </c>
      <c r="D27" s="228" t="s">
        <v>1081</v>
      </c>
      <c r="E27" s="228" t="s">
        <v>388</v>
      </c>
      <c r="F27" s="229">
        <f>VLOOKUP(E27,ADMINISTRATIVAS!$B$13:$L$76,11,FALSE)</f>
        <v>0</v>
      </c>
      <c r="G27" s="237" t="s">
        <v>86</v>
      </c>
      <c r="H27" s="237" t="s">
        <v>86</v>
      </c>
      <c r="I27" s="231">
        <v>40</v>
      </c>
      <c r="J27" s="231" t="str">
        <f t="shared" si="4"/>
        <v>MENOR</v>
      </c>
      <c r="K27" s="233">
        <v>60</v>
      </c>
      <c r="L27" s="233" t="str">
        <f t="shared" si="5"/>
        <v>MENOR</v>
      </c>
      <c r="M27" s="234">
        <v>80</v>
      </c>
      <c r="N27" s="234" t="str">
        <f t="shared" si="6"/>
        <v>MENOR</v>
      </c>
      <c r="O27" s="235">
        <v>100</v>
      </c>
      <c r="P27" s="236" t="str">
        <f t="shared" si="7"/>
        <v>MENOR</v>
      </c>
    </row>
    <row r="28" spans="1:19" ht="100.8" x14ac:dyDescent="0.55000000000000004">
      <c r="A28" s="280" t="s">
        <v>1224</v>
      </c>
      <c r="B28" s="169" t="s">
        <v>508</v>
      </c>
      <c r="C28" s="278" t="s">
        <v>1098</v>
      </c>
      <c r="D28" s="228" t="s">
        <v>1081</v>
      </c>
      <c r="E28" s="255" t="s">
        <v>460</v>
      </c>
      <c r="F28" s="229">
        <f>VLOOKUP(E28,ADMINISTRATIVAS!$B$13:$L$76,11,FALSE)</f>
        <v>0</v>
      </c>
      <c r="G28" s="237" t="s">
        <v>86</v>
      </c>
      <c r="H28" s="237" t="s">
        <v>86</v>
      </c>
      <c r="I28" s="231">
        <v>40</v>
      </c>
      <c r="J28" s="231" t="str">
        <f t="shared" si="4"/>
        <v>MENOR</v>
      </c>
      <c r="K28" s="233">
        <v>60</v>
      </c>
      <c r="L28" s="233" t="str">
        <f t="shared" si="5"/>
        <v>MENOR</v>
      </c>
      <c r="M28" s="234">
        <v>80</v>
      </c>
      <c r="N28" s="234" t="str">
        <f t="shared" si="6"/>
        <v>MENOR</v>
      </c>
      <c r="O28" s="235">
        <v>100</v>
      </c>
      <c r="P28" s="236" t="str">
        <f t="shared" si="7"/>
        <v>MENOR</v>
      </c>
    </row>
    <row r="29" spans="1:19" ht="210" customHeight="1" x14ac:dyDescent="0.55000000000000004">
      <c r="A29" s="280" t="s">
        <v>1225</v>
      </c>
      <c r="B29" s="169" t="s">
        <v>508</v>
      </c>
      <c r="C29" s="278" t="s">
        <v>1099</v>
      </c>
      <c r="D29" s="228" t="s">
        <v>1081</v>
      </c>
      <c r="E29" s="255" t="s">
        <v>290</v>
      </c>
      <c r="F29" s="229">
        <f>VLOOKUP(E29,ADMINISTRATIVAS!$B$13:$L$76,11,FALSE)</f>
        <v>0</v>
      </c>
      <c r="G29" s="237" t="s">
        <v>86</v>
      </c>
      <c r="H29" s="237" t="s">
        <v>86</v>
      </c>
      <c r="I29" s="231">
        <v>40</v>
      </c>
      <c r="J29" s="231" t="str">
        <f t="shared" si="4"/>
        <v>MENOR</v>
      </c>
      <c r="K29" s="233">
        <v>60</v>
      </c>
      <c r="L29" s="233" t="str">
        <f t="shared" si="5"/>
        <v>MENOR</v>
      </c>
      <c r="M29" s="234">
        <v>80</v>
      </c>
      <c r="N29" s="234" t="str">
        <f t="shared" si="6"/>
        <v>MENOR</v>
      </c>
      <c r="O29" s="235">
        <v>100</v>
      </c>
      <c r="P29" s="236" t="str">
        <f t="shared" si="7"/>
        <v>MENOR</v>
      </c>
    </row>
    <row r="30" spans="1:19" ht="60" customHeight="1" x14ac:dyDescent="0.55000000000000004">
      <c r="A30" s="280" t="s">
        <v>1226</v>
      </c>
      <c r="B30" s="169" t="s">
        <v>508</v>
      </c>
      <c r="C30" s="278" t="s">
        <v>1100</v>
      </c>
      <c r="D30" s="228" t="s">
        <v>1081</v>
      </c>
      <c r="E30" s="255" t="s">
        <v>326</v>
      </c>
      <c r="F30" s="229">
        <f>VLOOKUP(E30,ADMINISTRATIVAS!$B$13:$L$76,11,FALSE)</f>
        <v>0</v>
      </c>
      <c r="G30" s="237" t="s">
        <v>86</v>
      </c>
      <c r="H30" s="237" t="s">
        <v>86</v>
      </c>
      <c r="I30" s="231">
        <v>40</v>
      </c>
      <c r="J30" s="231" t="str">
        <f t="shared" si="4"/>
        <v>MENOR</v>
      </c>
      <c r="K30" s="233">
        <v>60</v>
      </c>
      <c r="L30" s="233" t="str">
        <f t="shared" si="5"/>
        <v>MENOR</v>
      </c>
      <c r="M30" s="234">
        <v>80</v>
      </c>
      <c r="N30" s="234" t="str">
        <f t="shared" si="6"/>
        <v>MENOR</v>
      </c>
      <c r="O30" s="235">
        <v>100</v>
      </c>
      <c r="P30" s="236" t="str">
        <f t="shared" si="7"/>
        <v>MENOR</v>
      </c>
    </row>
    <row r="31" spans="1:19" ht="60" customHeight="1" x14ac:dyDescent="0.55000000000000004">
      <c r="A31" s="280" t="s">
        <v>1227</v>
      </c>
      <c r="B31" s="169" t="s">
        <v>508</v>
      </c>
      <c r="C31" s="278" t="s">
        <v>1101</v>
      </c>
      <c r="D31" s="227" t="s">
        <v>1092</v>
      </c>
      <c r="E31" s="254" t="s">
        <v>764</v>
      </c>
      <c r="F31" s="229">
        <f>VLOOKUP(E31,TECNICAS!$A$13:$K$117,11)</f>
        <v>0</v>
      </c>
      <c r="G31" s="237" t="s">
        <v>86</v>
      </c>
      <c r="H31" s="237" t="s">
        <v>86</v>
      </c>
      <c r="I31" s="231">
        <v>40</v>
      </c>
      <c r="J31" s="231" t="str">
        <f t="shared" si="4"/>
        <v>MENOR</v>
      </c>
      <c r="K31" s="233">
        <v>60</v>
      </c>
      <c r="L31" s="233" t="str">
        <f t="shared" si="5"/>
        <v>MENOR</v>
      </c>
      <c r="M31" s="234">
        <v>80</v>
      </c>
      <c r="N31" s="234" t="str">
        <f t="shared" si="6"/>
        <v>MENOR</v>
      </c>
      <c r="O31" s="235">
        <v>100</v>
      </c>
      <c r="P31" s="236" t="str">
        <f t="shared" si="7"/>
        <v>MENOR</v>
      </c>
    </row>
    <row r="32" spans="1:19" x14ac:dyDescent="0.55000000000000004">
      <c r="A32" s="280" t="s">
        <v>1228</v>
      </c>
      <c r="B32" s="169" t="s">
        <v>508</v>
      </c>
      <c r="C32" s="278" t="s">
        <v>1102</v>
      </c>
      <c r="D32" s="227" t="s">
        <v>1092</v>
      </c>
      <c r="E32" s="254" t="s">
        <v>774</v>
      </c>
      <c r="F32" s="229">
        <f>VLOOKUP(E32,TECNICAS!$A$13:$K$117,11)</f>
        <v>0</v>
      </c>
      <c r="G32" s="237" t="s">
        <v>86</v>
      </c>
      <c r="H32" s="237" t="s">
        <v>86</v>
      </c>
      <c r="I32" s="231">
        <v>40</v>
      </c>
      <c r="J32" s="231" t="str">
        <f t="shared" si="4"/>
        <v>MENOR</v>
      </c>
      <c r="K32" s="233">
        <v>60</v>
      </c>
      <c r="L32" s="233" t="str">
        <f t="shared" si="5"/>
        <v>MENOR</v>
      </c>
      <c r="M32" s="234">
        <v>80</v>
      </c>
      <c r="N32" s="234" t="str">
        <f t="shared" si="6"/>
        <v>MENOR</v>
      </c>
      <c r="O32" s="235">
        <v>100</v>
      </c>
      <c r="P32" s="236" t="str">
        <f t="shared" si="7"/>
        <v>MENOR</v>
      </c>
    </row>
    <row r="33" spans="1:16" ht="60" customHeight="1" x14ac:dyDescent="0.55000000000000004">
      <c r="A33" s="280" t="s">
        <v>1229</v>
      </c>
      <c r="B33" s="169" t="s">
        <v>508</v>
      </c>
      <c r="C33" s="278" t="s">
        <v>1103</v>
      </c>
      <c r="D33" s="227" t="s">
        <v>1092</v>
      </c>
      <c r="E33" s="254" t="s">
        <v>813</v>
      </c>
      <c r="F33" s="229">
        <f>VLOOKUP(E33,TECNICAS!$A$13:$K$117,11)</f>
        <v>0</v>
      </c>
      <c r="G33" s="237" t="s">
        <v>86</v>
      </c>
      <c r="H33" s="237" t="s">
        <v>86</v>
      </c>
      <c r="I33" s="231">
        <v>40</v>
      </c>
      <c r="J33" s="231" t="str">
        <f t="shared" si="4"/>
        <v>MENOR</v>
      </c>
      <c r="K33" s="233">
        <v>60</v>
      </c>
      <c r="L33" s="233" t="str">
        <f t="shared" si="5"/>
        <v>MENOR</v>
      </c>
      <c r="M33" s="234">
        <v>80</v>
      </c>
      <c r="N33" s="234" t="str">
        <f t="shared" si="6"/>
        <v>MENOR</v>
      </c>
      <c r="O33" s="235">
        <v>100</v>
      </c>
      <c r="P33" s="236" t="str">
        <f t="shared" si="7"/>
        <v>MENOR</v>
      </c>
    </row>
    <row r="34" spans="1:16" x14ac:dyDescent="0.55000000000000004">
      <c r="A34" s="283" t="s">
        <v>1230</v>
      </c>
      <c r="B34" s="251"/>
      <c r="C34" s="291"/>
      <c r="D34" s="248"/>
      <c r="E34" s="256"/>
      <c r="F34" s="257">
        <f>SUM(F23:F33)</f>
        <v>120</v>
      </c>
      <c r="G34" s="251">
        <f>SUM(G23:G33)</f>
        <v>0</v>
      </c>
      <c r="H34" s="256"/>
      <c r="I34" s="251">
        <f>SUM(I23:I33)</f>
        <v>460</v>
      </c>
      <c r="J34" s="251" t="str">
        <f>IFERROR(VLOOKUP("MENOR",J23:J33,1,FALSE),"CUMPLE")</f>
        <v>MENOR</v>
      </c>
      <c r="K34" s="251">
        <f>SUM(K23:K33)</f>
        <v>660</v>
      </c>
      <c r="L34" s="251" t="str">
        <f>IFERROR(VLOOKUP("MENOR",L23:L33,1,FALSE),"CUMPLE")</f>
        <v>MENOR</v>
      </c>
      <c r="M34" s="251">
        <f>SUM(M23:M33)</f>
        <v>880</v>
      </c>
      <c r="N34" s="251" t="str">
        <f>IFERROR(VLOOKUP("MENOR",N23:N33,1,FALSE),"CUMPLE")</f>
        <v>MENOR</v>
      </c>
      <c r="O34" s="251">
        <f>SUM(O23:O33)</f>
        <v>1100</v>
      </c>
      <c r="P34" s="251" t="str">
        <f>IFERROR(VLOOKUP("MENOR",P23:P33,1,FALSE),"CUMPLE")</f>
        <v>MENOR</v>
      </c>
    </row>
    <row r="35" spans="1:16" ht="105" customHeight="1" x14ac:dyDescent="0.55000000000000004">
      <c r="A35" s="280" t="s">
        <v>1231</v>
      </c>
      <c r="B35" s="169" t="s">
        <v>508</v>
      </c>
      <c r="C35" s="278" t="s">
        <v>1104</v>
      </c>
      <c r="D35" s="228" t="s">
        <v>1081</v>
      </c>
      <c r="E35" s="228" t="s">
        <v>343</v>
      </c>
      <c r="F35" s="229">
        <f>VLOOKUP(E35,ADMINISTRATIVAS!$B$13:$L$76,11,FALSE)</f>
        <v>0</v>
      </c>
      <c r="G35" s="237" t="s">
        <v>86</v>
      </c>
      <c r="H35" s="237" t="s">
        <v>86</v>
      </c>
      <c r="I35" s="231" t="s">
        <v>86</v>
      </c>
      <c r="J35" s="231" t="s">
        <v>86</v>
      </c>
      <c r="K35" s="233">
        <v>60</v>
      </c>
      <c r="L35" s="233" t="str">
        <f t="shared" ref="L35:L54" si="8">IF($F35=K35,"CUMPLE",IF($F35&lt;K35,"MENOR","MAYOR"))</f>
        <v>MENOR</v>
      </c>
      <c r="M35" s="258">
        <v>80</v>
      </c>
      <c r="N35" s="234" t="str">
        <f t="shared" ref="N35:N54" si="9">IF($F35=M35,"CUMPLE",IF($F35&lt;M35,"MENOR","MAYOR"))</f>
        <v>MENOR</v>
      </c>
      <c r="O35" s="235">
        <v>100</v>
      </c>
      <c r="P35" s="236" t="str">
        <f t="shared" ref="P35:P54" si="10">IF($F35=O35,"CUMPLE",IF($F35&lt;O35,"MENOR","MAYOR"))</f>
        <v>MENOR</v>
      </c>
    </row>
    <row r="36" spans="1:16" ht="105" customHeight="1" x14ac:dyDescent="0.55000000000000004">
      <c r="A36" s="280" t="s">
        <v>1232</v>
      </c>
      <c r="B36" s="169" t="s">
        <v>508</v>
      </c>
      <c r="C36" s="278" t="s">
        <v>1105</v>
      </c>
      <c r="D36" s="228" t="s">
        <v>1081</v>
      </c>
      <c r="E36" s="228" t="s">
        <v>357</v>
      </c>
      <c r="F36" s="229">
        <f>VLOOKUP(E36,ADMINISTRATIVAS!$B$13:$L$76,11,FALSE)</f>
        <v>0</v>
      </c>
      <c r="G36" s="237" t="s">
        <v>86</v>
      </c>
      <c r="H36" s="237" t="s">
        <v>86</v>
      </c>
      <c r="I36" s="231" t="s">
        <v>86</v>
      </c>
      <c r="J36" s="231" t="s">
        <v>86</v>
      </c>
      <c r="K36" s="233">
        <v>60</v>
      </c>
      <c r="L36" s="233" t="str">
        <f t="shared" si="8"/>
        <v>MENOR</v>
      </c>
      <c r="M36" s="258">
        <v>80</v>
      </c>
      <c r="N36" s="234" t="str">
        <f t="shared" si="9"/>
        <v>MENOR</v>
      </c>
      <c r="O36" s="235">
        <v>100</v>
      </c>
      <c r="P36" s="236" t="str">
        <f t="shared" si="10"/>
        <v>MENOR</v>
      </c>
    </row>
    <row r="37" spans="1:16" ht="120" customHeight="1" x14ac:dyDescent="0.55000000000000004">
      <c r="A37" s="280" t="s">
        <v>1233</v>
      </c>
      <c r="B37" s="169" t="s">
        <v>508</v>
      </c>
      <c r="C37" s="278" t="s">
        <v>1106</v>
      </c>
      <c r="D37" s="228" t="s">
        <v>1081</v>
      </c>
      <c r="E37" s="228" t="s">
        <v>379</v>
      </c>
      <c r="F37" s="229">
        <f>VLOOKUP(E37,ADMINISTRATIVAS!$B$13:$L$76,11,FALSE)</f>
        <v>0</v>
      </c>
      <c r="G37" s="237" t="s">
        <v>86</v>
      </c>
      <c r="H37" s="237" t="s">
        <v>86</v>
      </c>
      <c r="I37" s="231" t="s">
        <v>86</v>
      </c>
      <c r="J37" s="231" t="s">
        <v>86</v>
      </c>
      <c r="K37" s="233">
        <v>60</v>
      </c>
      <c r="L37" s="233" t="str">
        <f t="shared" si="8"/>
        <v>MENOR</v>
      </c>
      <c r="M37" s="258">
        <v>80</v>
      </c>
      <c r="N37" s="234" t="str">
        <f t="shared" si="9"/>
        <v>MENOR</v>
      </c>
      <c r="O37" s="235">
        <v>100</v>
      </c>
      <c r="P37" s="236" t="str">
        <f t="shared" si="10"/>
        <v>MENOR</v>
      </c>
    </row>
    <row r="38" spans="1:16" ht="75" customHeight="1" x14ac:dyDescent="0.55000000000000004">
      <c r="A38" s="280" t="s">
        <v>1234</v>
      </c>
      <c r="B38" s="169" t="s">
        <v>508</v>
      </c>
      <c r="C38" s="278" t="s">
        <v>1107</v>
      </c>
      <c r="D38" s="227" t="s">
        <v>1092</v>
      </c>
      <c r="E38" s="259" t="s">
        <v>539</v>
      </c>
      <c r="F38" s="229">
        <f>VLOOKUP(E38,TECNICAS!$A$13:$K$117,11)</f>
        <v>0</v>
      </c>
      <c r="G38" s="237" t="s">
        <v>86</v>
      </c>
      <c r="H38" s="237" t="s">
        <v>86</v>
      </c>
      <c r="I38" s="231" t="s">
        <v>86</v>
      </c>
      <c r="J38" s="231" t="s">
        <v>86</v>
      </c>
      <c r="K38" s="233">
        <v>60</v>
      </c>
      <c r="L38" s="233" t="str">
        <f t="shared" si="8"/>
        <v>MENOR</v>
      </c>
      <c r="M38" s="258">
        <v>80</v>
      </c>
      <c r="N38" s="234" t="str">
        <f t="shared" si="9"/>
        <v>MENOR</v>
      </c>
      <c r="O38" s="235">
        <v>100</v>
      </c>
      <c r="P38" s="236" t="str">
        <f t="shared" si="10"/>
        <v>MENOR</v>
      </c>
    </row>
    <row r="39" spans="1:16" ht="90" customHeight="1" x14ac:dyDescent="0.55000000000000004">
      <c r="A39" s="280" t="s">
        <v>1235</v>
      </c>
      <c r="B39" s="169" t="s">
        <v>508</v>
      </c>
      <c r="C39" s="278" t="s">
        <v>1108</v>
      </c>
      <c r="D39" s="227" t="s">
        <v>1092</v>
      </c>
      <c r="E39" s="254" t="s">
        <v>587</v>
      </c>
      <c r="F39" s="229">
        <f>VLOOKUP(E39,TECNICAS!$A$13:$K$117,11)</f>
        <v>0</v>
      </c>
      <c r="G39" s="237" t="s">
        <v>86</v>
      </c>
      <c r="H39" s="237" t="s">
        <v>86</v>
      </c>
      <c r="I39" s="231" t="s">
        <v>86</v>
      </c>
      <c r="J39" s="231" t="s">
        <v>86</v>
      </c>
      <c r="K39" s="233">
        <v>60</v>
      </c>
      <c r="L39" s="233" t="str">
        <f t="shared" si="8"/>
        <v>MENOR</v>
      </c>
      <c r="M39" s="258">
        <v>80</v>
      </c>
      <c r="N39" s="234" t="str">
        <f t="shared" si="9"/>
        <v>MENOR</v>
      </c>
      <c r="O39" s="235">
        <v>100</v>
      </c>
      <c r="P39" s="236" t="str">
        <f t="shared" si="10"/>
        <v>MENOR</v>
      </c>
    </row>
    <row r="40" spans="1:16" ht="75" customHeight="1" x14ac:dyDescent="0.55000000000000004">
      <c r="A40" s="280" t="s">
        <v>1236</v>
      </c>
      <c r="B40" s="169" t="s">
        <v>508</v>
      </c>
      <c r="C40" s="278" t="s">
        <v>1109</v>
      </c>
      <c r="D40" s="227" t="s">
        <v>1092</v>
      </c>
      <c r="E40" s="254" t="s">
        <v>596</v>
      </c>
      <c r="F40" s="229">
        <f>VLOOKUP(E40,TECNICAS!$A$13:$K$117,11)</f>
        <v>0</v>
      </c>
      <c r="G40" s="237" t="s">
        <v>86</v>
      </c>
      <c r="H40" s="237" t="s">
        <v>86</v>
      </c>
      <c r="I40" s="231" t="s">
        <v>86</v>
      </c>
      <c r="J40" s="231" t="s">
        <v>86</v>
      </c>
      <c r="K40" s="233">
        <v>60</v>
      </c>
      <c r="L40" s="233" t="str">
        <f t="shared" si="8"/>
        <v>MENOR</v>
      </c>
      <c r="M40" s="258">
        <v>80</v>
      </c>
      <c r="N40" s="234" t="str">
        <f t="shared" si="9"/>
        <v>MENOR</v>
      </c>
      <c r="O40" s="235">
        <v>100</v>
      </c>
      <c r="P40" s="236" t="str">
        <f t="shared" si="10"/>
        <v>MENOR</v>
      </c>
    </row>
    <row r="41" spans="1:16" ht="75" customHeight="1" x14ac:dyDescent="0.55000000000000004">
      <c r="A41" s="280" t="s">
        <v>1237</v>
      </c>
      <c r="B41" s="169" t="s">
        <v>508</v>
      </c>
      <c r="C41" s="278" t="s">
        <v>1110</v>
      </c>
      <c r="D41" s="227" t="s">
        <v>1092</v>
      </c>
      <c r="E41" s="254" t="s">
        <v>684</v>
      </c>
      <c r="F41" s="229">
        <f>VLOOKUP(E41,TECNICAS!$A$13:$K$117,11)</f>
        <v>0</v>
      </c>
      <c r="G41" s="237" t="s">
        <v>86</v>
      </c>
      <c r="H41" s="237" t="s">
        <v>86</v>
      </c>
      <c r="I41" s="231" t="s">
        <v>86</v>
      </c>
      <c r="J41" s="231" t="s">
        <v>86</v>
      </c>
      <c r="K41" s="233">
        <v>60</v>
      </c>
      <c r="L41" s="233" t="str">
        <f t="shared" si="8"/>
        <v>MENOR</v>
      </c>
      <c r="M41" s="258">
        <v>80</v>
      </c>
      <c r="N41" s="234" t="str">
        <f t="shared" si="9"/>
        <v>MENOR</v>
      </c>
      <c r="O41" s="235">
        <v>100</v>
      </c>
      <c r="P41" s="236" t="str">
        <f t="shared" si="10"/>
        <v>MENOR</v>
      </c>
    </row>
    <row r="42" spans="1:16" ht="75" customHeight="1" x14ac:dyDescent="0.55000000000000004">
      <c r="A42" s="280" t="s">
        <v>1238</v>
      </c>
      <c r="B42" s="169" t="s">
        <v>508</v>
      </c>
      <c r="C42" s="278" t="s">
        <v>1111</v>
      </c>
      <c r="D42" s="227" t="s">
        <v>1092</v>
      </c>
      <c r="E42" s="254" t="s">
        <v>742</v>
      </c>
      <c r="F42" s="229">
        <f>VLOOKUP(E42,TECNICAS!$A$13:$K$117,11)</f>
        <v>0</v>
      </c>
      <c r="G42" s="237" t="s">
        <v>86</v>
      </c>
      <c r="H42" s="237" t="s">
        <v>86</v>
      </c>
      <c r="I42" s="231" t="s">
        <v>86</v>
      </c>
      <c r="J42" s="231" t="s">
        <v>86</v>
      </c>
      <c r="K42" s="233">
        <v>60</v>
      </c>
      <c r="L42" s="233" t="str">
        <f t="shared" si="8"/>
        <v>MENOR</v>
      </c>
      <c r="M42" s="258">
        <v>80</v>
      </c>
      <c r="N42" s="234" t="str">
        <f t="shared" si="9"/>
        <v>MENOR</v>
      </c>
      <c r="O42" s="235">
        <v>100</v>
      </c>
      <c r="P42" s="236" t="str">
        <f t="shared" si="10"/>
        <v>MENOR</v>
      </c>
    </row>
    <row r="43" spans="1:16" ht="105" customHeight="1" x14ac:dyDescent="0.55000000000000004">
      <c r="A43" s="280" t="s">
        <v>1239</v>
      </c>
      <c r="B43" s="169" t="s">
        <v>508</v>
      </c>
      <c r="C43" s="278" t="s">
        <v>1112</v>
      </c>
      <c r="D43" s="227" t="s">
        <v>1092</v>
      </c>
      <c r="E43" s="254" t="s">
        <v>805</v>
      </c>
      <c r="F43" s="229">
        <f>VLOOKUP(E43,TECNICAS!$A$13:$K$117,11)</f>
        <v>0</v>
      </c>
      <c r="G43" s="237" t="s">
        <v>86</v>
      </c>
      <c r="H43" s="237" t="s">
        <v>86</v>
      </c>
      <c r="I43" s="231" t="s">
        <v>86</v>
      </c>
      <c r="J43" s="231" t="s">
        <v>86</v>
      </c>
      <c r="K43" s="233">
        <v>60</v>
      </c>
      <c r="L43" s="233" t="str">
        <f t="shared" si="8"/>
        <v>MENOR</v>
      </c>
      <c r="M43" s="258">
        <v>80</v>
      </c>
      <c r="N43" s="234" t="str">
        <f t="shared" si="9"/>
        <v>MENOR</v>
      </c>
      <c r="O43" s="235">
        <v>100</v>
      </c>
      <c r="P43" s="236" t="str">
        <f t="shared" si="10"/>
        <v>MENOR</v>
      </c>
    </row>
    <row r="44" spans="1:16" ht="75" customHeight="1" x14ac:dyDescent="0.55000000000000004">
      <c r="A44" s="280" t="s">
        <v>1240</v>
      </c>
      <c r="B44" s="169" t="s">
        <v>508</v>
      </c>
      <c r="C44" s="278" t="s">
        <v>1113</v>
      </c>
      <c r="D44" s="227" t="s">
        <v>1092</v>
      </c>
      <c r="E44" s="254" t="s">
        <v>833</v>
      </c>
      <c r="F44" s="229">
        <f>VLOOKUP(E44,TECNICAS!$A$13:$K$117,11)</f>
        <v>0</v>
      </c>
      <c r="G44" s="237" t="s">
        <v>86</v>
      </c>
      <c r="H44" s="237" t="s">
        <v>86</v>
      </c>
      <c r="I44" s="231" t="s">
        <v>86</v>
      </c>
      <c r="J44" s="231" t="s">
        <v>86</v>
      </c>
      <c r="K44" s="233">
        <v>60</v>
      </c>
      <c r="L44" s="233" t="str">
        <f t="shared" si="8"/>
        <v>MENOR</v>
      </c>
      <c r="M44" s="258">
        <v>80</v>
      </c>
      <c r="N44" s="234" t="str">
        <f t="shared" si="9"/>
        <v>MENOR</v>
      </c>
      <c r="O44" s="235">
        <v>100</v>
      </c>
      <c r="P44" s="236" t="str">
        <f t="shared" si="10"/>
        <v>MENOR</v>
      </c>
    </row>
    <row r="45" spans="1:16" ht="90" customHeight="1" x14ac:dyDescent="0.55000000000000004">
      <c r="A45" s="280" t="s">
        <v>1241</v>
      </c>
      <c r="B45" s="169" t="s">
        <v>508</v>
      </c>
      <c r="C45" s="278" t="s">
        <v>1114</v>
      </c>
      <c r="D45" s="227" t="s">
        <v>1092</v>
      </c>
      <c r="E45" s="254" t="s">
        <v>853</v>
      </c>
      <c r="F45" s="229">
        <f>VLOOKUP(E45,TECNICAS!$A$13:$K$117,11)</f>
        <v>0</v>
      </c>
      <c r="G45" s="237" t="s">
        <v>86</v>
      </c>
      <c r="H45" s="237" t="s">
        <v>86</v>
      </c>
      <c r="I45" s="231" t="s">
        <v>86</v>
      </c>
      <c r="J45" s="231" t="s">
        <v>86</v>
      </c>
      <c r="K45" s="233">
        <v>60</v>
      </c>
      <c r="L45" s="233" t="str">
        <f t="shared" si="8"/>
        <v>MENOR</v>
      </c>
      <c r="M45" s="258">
        <v>80</v>
      </c>
      <c r="N45" s="234" t="str">
        <f t="shared" si="9"/>
        <v>MENOR</v>
      </c>
      <c r="O45" s="235">
        <v>100</v>
      </c>
      <c r="P45" s="236" t="str">
        <f t="shared" si="10"/>
        <v>MENOR</v>
      </c>
    </row>
    <row r="46" spans="1:16" ht="225" customHeight="1" x14ac:dyDescent="0.55000000000000004">
      <c r="A46" s="280" t="s">
        <v>1242</v>
      </c>
      <c r="B46" s="169" t="s">
        <v>508</v>
      </c>
      <c r="C46" s="278" t="s">
        <v>1115</v>
      </c>
      <c r="D46" s="227" t="s">
        <v>1092</v>
      </c>
      <c r="E46" s="254" t="s">
        <v>879</v>
      </c>
      <c r="F46" s="229">
        <f>VLOOKUP(E46,TECNICAS!$A$13:$K$117,11)</f>
        <v>0</v>
      </c>
      <c r="G46" s="237" t="s">
        <v>86</v>
      </c>
      <c r="H46" s="237" t="s">
        <v>86</v>
      </c>
      <c r="I46" s="231" t="s">
        <v>86</v>
      </c>
      <c r="J46" s="231" t="s">
        <v>86</v>
      </c>
      <c r="K46" s="233">
        <v>60</v>
      </c>
      <c r="L46" s="233" t="str">
        <f t="shared" si="8"/>
        <v>MENOR</v>
      </c>
      <c r="M46" s="258">
        <v>80</v>
      </c>
      <c r="N46" s="234" t="str">
        <f t="shared" si="9"/>
        <v>MENOR</v>
      </c>
      <c r="O46" s="235">
        <v>100</v>
      </c>
      <c r="P46" s="236" t="str">
        <f t="shared" si="10"/>
        <v>MENOR</v>
      </c>
    </row>
    <row r="47" spans="1:16" ht="210" customHeight="1" x14ac:dyDescent="0.55000000000000004">
      <c r="A47" s="280" t="s">
        <v>1243</v>
      </c>
      <c r="B47" s="169" t="s">
        <v>508</v>
      </c>
      <c r="C47" s="278" t="s">
        <v>1116</v>
      </c>
      <c r="D47" s="227" t="s">
        <v>1092</v>
      </c>
      <c r="E47" s="254" t="s">
        <v>900</v>
      </c>
      <c r="F47" s="229">
        <f>VLOOKUP(E47,TECNICAS!$A$13:$K$117,11)</f>
        <v>0</v>
      </c>
      <c r="G47" s="237" t="s">
        <v>86</v>
      </c>
      <c r="H47" s="237" t="s">
        <v>86</v>
      </c>
      <c r="I47" s="231" t="s">
        <v>86</v>
      </c>
      <c r="J47" s="231" t="s">
        <v>86</v>
      </c>
      <c r="K47" s="233">
        <v>60</v>
      </c>
      <c r="L47" s="233" t="str">
        <f t="shared" si="8"/>
        <v>MENOR</v>
      </c>
      <c r="M47" s="258">
        <v>80</v>
      </c>
      <c r="N47" s="234" t="str">
        <f t="shared" si="9"/>
        <v>MENOR</v>
      </c>
      <c r="O47" s="235">
        <v>100</v>
      </c>
      <c r="P47" s="236" t="str">
        <f t="shared" si="10"/>
        <v>MENOR</v>
      </c>
    </row>
    <row r="48" spans="1:16" ht="135" customHeight="1" x14ac:dyDescent="0.55000000000000004">
      <c r="A48" s="280" t="s">
        <v>1244</v>
      </c>
      <c r="B48" s="169" t="s">
        <v>508</v>
      </c>
      <c r="C48" s="278" t="s">
        <v>1117</v>
      </c>
      <c r="D48" s="227" t="s">
        <v>1092</v>
      </c>
      <c r="E48" s="254" t="s">
        <v>951</v>
      </c>
      <c r="F48" s="229">
        <f>VLOOKUP(E48,TECNICAS!$A$13:$K$117,11)</f>
        <v>0</v>
      </c>
      <c r="G48" s="237" t="s">
        <v>86</v>
      </c>
      <c r="H48" s="237" t="s">
        <v>86</v>
      </c>
      <c r="I48" s="231" t="s">
        <v>86</v>
      </c>
      <c r="J48" s="231" t="s">
        <v>86</v>
      </c>
      <c r="K48" s="233">
        <v>60</v>
      </c>
      <c r="L48" s="233" t="str">
        <f t="shared" si="8"/>
        <v>MENOR</v>
      </c>
      <c r="M48" s="258">
        <v>80</v>
      </c>
      <c r="N48" s="234" t="str">
        <f t="shared" si="9"/>
        <v>MENOR</v>
      </c>
      <c r="O48" s="235">
        <v>100</v>
      </c>
      <c r="P48" s="236" t="str">
        <f t="shared" si="10"/>
        <v>MENOR</v>
      </c>
    </row>
    <row r="49" spans="1:16" ht="210" customHeight="1" x14ac:dyDescent="0.55000000000000004">
      <c r="A49" s="280" t="s">
        <v>1245</v>
      </c>
      <c r="B49" s="169" t="s">
        <v>508</v>
      </c>
      <c r="C49" s="278" t="s">
        <v>1118</v>
      </c>
      <c r="D49" s="227" t="s">
        <v>1092</v>
      </c>
      <c r="E49" s="254" t="s">
        <v>970</v>
      </c>
      <c r="F49" s="229">
        <f>VLOOKUP(E49,TECNICAS!$A$13:$K$117,11)</f>
        <v>0</v>
      </c>
      <c r="G49" s="237" t="s">
        <v>86</v>
      </c>
      <c r="H49" s="237" t="s">
        <v>86</v>
      </c>
      <c r="I49" s="231" t="s">
        <v>86</v>
      </c>
      <c r="J49" s="231" t="s">
        <v>86</v>
      </c>
      <c r="K49" s="233">
        <v>60</v>
      </c>
      <c r="L49" s="233" t="str">
        <f t="shared" si="8"/>
        <v>MENOR</v>
      </c>
      <c r="M49" s="258">
        <v>80</v>
      </c>
      <c r="N49" s="234" t="str">
        <f t="shared" si="9"/>
        <v>MENOR</v>
      </c>
      <c r="O49" s="235">
        <v>100</v>
      </c>
      <c r="P49" s="236" t="str">
        <f t="shared" si="10"/>
        <v>MENOR</v>
      </c>
    </row>
    <row r="50" spans="1:16" ht="180" customHeight="1" x14ac:dyDescent="0.55000000000000004">
      <c r="A50" s="280" t="s">
        <v>1246</v>
      </c>
      <c r="B50" s="169" t="s">
        <v>508</v>
      </c>
      <c r="C50" s="278" t="s">
        <v>1119</v>
      </c>
      <c r="D50" s="227" t="s">
        <v>1092</v>
      </c>
      <c r="E50" s="254" t="s">
        <v>976</v>
      </c>
      <c r="F50" s="229">
        <f>VLOOKUP(E50,TECNICAS!$A$13:$K$117,11)</f>
        <v>0</v>
      </c>
      <c r="G50" s="237" t="s">
        <v>86</v>
      </c>
      <c r="H50" s="237" t="s">
        <v>86</v>
      </c>
      <c r="I50" s="231" t="s">
        <v>86</v>
      </c>
      <c r="J50" s="231" t="s">
        <v>86</v>
      </c>
      <c r="K50" s="233">
        <v>60</v>
      </c>
      <c r="L50" s="233" t="str">
        <f t="shared" si="8"/>
        <v>MENOR</v>
      </c>
      <c r="M50" s="258">
        <v>80</v>
      </c>
      <c r="N50" s="234" t="str">
        <f t="shared" si="9"/>
        <v>MENOR</v>
      </c>
      <c r="O50" s="235">
        <v>100</v>
      </c>
      <c r="P50" s="236" t="str">
        <f t="shared" si="10"/>
        <v>MENOR</v>
      </c>
    </row>
    <row r="51" spans="1:16" ht="150" customHeight="1" x14ac:dyDescent="0.55000000000000004">
      <c r="A51" s="280" t="s">
        <v>1247</v>
      </c>
      <c r="B51" s="169" t="s">
        <v>508</v>
      </c>
      <c r="C51" s="278" t="s">
        <v>1120</v>
      </c>
      <c r="D51" s="227" t="s">
        <v>1092</v>
      </c>
      <c r="E51" s="254" t="s">
        <v>1000</v>
      </c>
      <c r="F51" s="229">
        <f>VLOOKUP(E51,TECNICAS!$A$13:$K$117,11)</f>
        <v>0</v>
      </c>
      <c r="G51" s="237" t="s">
        <v>86</v>
      </c>
      <c r="H51" s="237" t="s">
        <v>86</v>
      </c>
      <c r="I51" s="231" t="s">
        <v>86</v>
      </c>
      <c r="J51" s="231" t="s">
        <v>86</v>
      </c>
      <c r="K51" s="233">
        <v>60</v>
      </c>
      <c r="L51" s="233" t="str">
        <f t="shared" si="8"/>
        <v>MENOR</v>
      </c>
      <c r="M51" s="258">
        <v>80</v>
      </c>
      <c r="N51" s="234" t="str">
        <f t="shared" si="9"/>
        <v>MENOR</v>
      </c>
      <c r="O51" s="235">
        <v>100</v>
      </c>
      <c r="P51" s="236" t="str">
        <f t="shared" si="10"/>
        <v>MENOR</v>
      </c>
    </row>
    <row r="52" spans="1:16" ht="120" customHeight="1" x14ac:dyDescent="0.55000000000000004">
      <c r="A52" s="280" t="s">
        <v>1248</v>
      </c>
      <c r="B52" s="169" t="s">
        <v>508</v>
      </c>
      <c r="C52" s="278" t="s">
        <v>1121</v>
      </c>
      <c r="D52" s="227" t="s">
        <v>1081</v>
      </c>
      <c r="E52" s="228" t="s">
        <v>464</v>
      </c>
      <c r="F52" s="229">
        <f>VLOOKUP(E52,ADMINISTRATIVAS!$B$13:$L$76,11,FALSE)</f>
        <v>0</v>
      </c>
      <c r="G52" s="237" t="s">
        <v>86</v>
      </c>
      <c r="H52" s="237" t="s">
        <v>86</v>
      </c>
      <c r="I52" s="231" t="s">
        <v>86</v>
      </c>
      <c r="J52" s="231" t="s">
        <v>86</v>
      </c>
      <c r="K52" s="233">
        <v>60</v>
      </c>
      <c r="L52" s="233" t="str">
        <f t="shared" si="8"/>
        <v>MENOR</v>
      </c>
      <c r="M52" s="258">
        <v>80</v>
      </c>
      <c r="N52" s="234" t="str">
        <f t="shared" si="9"/>
        <v>MENOR</v>
      </c>
      <c r="O52" s="235">
        <v>100</v>
      </c>
      <c r="P52" s="236" t="str">
        <f t="shared" si="10"/>
        <v>MENOR</v>
      </c>
    </row>
    <row r="53" spans="1:16" ht="120" customHeight="1" x14ac:dyDescent="0.55000000000000004">
      <c r="A53" s="280" t="s">
        <v>1249</v>
      </c>
      <c r="B53" s="139" t="s">
        <v>184</v>
      </c>
      <c r="C53" s="292" t="s">
        <v>1122</v>
      </c>
      <c r="D53" s="227" t="s">
        <v>1081</v>
      </c>
      <c r="E53" s="228" t="s">
        <v>528</v>
      </c>
      <c r="F53" s="229">
        <f>VLOOKUP(E53,ADMINISTRATIVAS!$B$13:$L$76,11,FALSE)</f>
        <v>0</v>
      </c>
      <c r="G53" s="237" t="s">
        <v>86</v>
      </c>
      <c r="H53" s="237" t="s">
        <v>86</v>
      </c>
      <c r="I53" s="231" t="s">
        <v>86</v>
      </c>
      <c r="J53" s="231" t="s">
        <v>86</v>
      </c>
      <c r="K53" s="233">
        <v>60</v>
      </c>
      <c r="L53" s="233" t="str">
        <f t="shared" si="8"/>
        <v>MENOR</v>
      </c>
      <c r="M53" s="258">
        <v>80</v>
      </c>
      <c r="N53" s="234" t="str">
        <f t="shared" si="9"/>
        <v>MENOR</v>
      </c>
      <c r="O53" s="235">
        <v>100</v>
      </c>
      <c r="P53" s="236" t="str">
        <f t="shared" si="10"/>
        <v>MENOR</v>
      </c>
    </row>
    <row r="54" spans="1:16" ht="105" customHeight="1" x14ac:dyDescent="0.55000000000000004">
      <c r="A54" s="280" t="s">
        <v>1250</v>
      </c>
      <c r="B54" s="139" t="s">
        <v>184</v>
      </c>
      <c r="C54" s="292" t="s">
        <v>1123</v>
      </c>
      <c r="D54" s="227" t="s">
        <v>1081</v>
      </c>
      <c r="E54" s="228" t="s">
        <v>532</v>
      </c>
      <c r="F54" s="229">
        <f>VLOOKUP(E54,ADMINISTRATIVAS!$B$13:$L$76,11,FALSE)</f>
        <v>0</v>
      </c>
      <c r="G54" s="237" t="s">
        <v>86</v>
      </c>
      <c r="H54" s="237" t="s">
        <v>86</v>
      </c>
      <c r="I54" s="231" t="s">
        <v>86</v>
      </c>
      <c r="J54" s="231" t="s">
        <v>86</v>
      </c>
      <c r="K54" s="233">
        <v>60</v>
      </c>
      <c r="L54" s="233" t="str">
        <f t="shared" si="8"/>
        <v>MENOR</v>
      </c>
      <c r="M54" s="258">
        <v>80</v>
      </c>
      <c r="N54" s="234" t="str">
        <f t="shared" si="9"/>
        <v>MENOR</v>
      </c>
      <c r="O54" s="235">
        <v>100</v>
      </c>
      <c r="P54" s="236" t="str">
        <f t="shared" si="10"/>
        <v>MENOR</v>
      </c>
    </row>
    <row r="55" spans="1:16" ht="195" customHeight="1" x14ac:dyDescent="0.55000000000000004">
      <c r="A55" s="280" t="s">
        <v>1251</v>
      </c>
      <c r="B55" s="169" t="s">
        <v>508</v>
      </c>
      <c r="C55" s="278" t="s">
        <v>1124</v>
      </c>
      <c r="D55" s="228" t="s">
        <v>1085</v>
      </c>
      <c r="E55" s="228" t="s">
        <v>1026</v>
      </c>
      <c r="F55" s="229">
        <f>VLOOKUP(E55,PHVA!$B$16:$K$37,10,FALSE)</f>
        <v>0</v>
      </c>
      <c r="G55" s="237" t="s">
        <v>86</v>
      </c>
      <c r="H55" s="237" t="s">
        <v>86</v>
      </c>
      <c r="I55" s="231" t="s">
        <v>86</v>
      </c>
      <c r="J55" s="231" t="s">
        <v>86</v>
      </c>
      <c r="K55" s="233">
        <v>60</v>
      </c>
      <c r="L55" s="233" t="str">
        <f>IF($F55=K55,"CUMPLE",IF($F55&lt;K55,"MENOR","MAYOR"))</f>
        <v>MENOR</v>
      </c>
      <c r="M55" s="258">
        <v>80</v>
      </c>
      <c r="N55" s="234" t="str">
        <f>IF($F55=M55,"CUMPLE",IF($F55&lt;M55,"MENOR","MAYOR"))</f>
        <v>MENOR</v>
      </c>
      <c r="O55" s="235">
        <v>100</v>
      </c>
      <c r="P55" s="236" t="str">
        <f>IF($F55=O55,"CUMPLE",IF($F55&lt;O55,"MENOR","MAYOR"))</f>
        <v>MENOR</v>
      </c>
    </row>
    <row r="56" spans="1:16" x14ac:dyDescent="0.55000000000000004">
      <c r="A56" s="283" t="s">
        <v>1252</v>
      </c>
      <c r="B56" s="251"/>
      <c r="C56" s="291"/>
      <c r="D56" s="248"/>
      <c r="E56" s="256"/>
      <c r="F56" s="249">
        <f>SUM(F45:F55)</f>
        <v>0</v>
      </c>
      <c r="G56" s="251">
        <f>SUM(G45:G55)</f>
        <v>0</v>
      </c>
      <c r="H56" s="251"/>
      <c r="I56" s="251">
        <f>SUM(I45:I55)</f>
        <v>0</v>
      </c>
      <c r="J56" s="251"/>
      <c r="K56" s="251">
        <f>SUM(K45:K55)</f>
        <v>660</v>
      </c>
      <c r="L56" s="251" t="str">
        <f>IFERROR(VLOOKUP("MENOR",L35:L55,1,FALSE),"CUMPLE")</f>
        <v>MENOR</v>
      </c>
      <c r="M56" s="251">
        <f>SUM(M45:M55)</f>
        <v>880</v>
      </c>
      <c r="N56" s="251" t="str">
        <f>IFERROR(VLOOKUP("MENOR",N35:N55,1,FALSE),"CUMPLE")</f>
        <v>MENOR</v>
      </c>
      <c r="O56" s="251">
        <f>SUM(O45:O55)</f>
        <v>1100</v>
      </c>
      <c r="P56" s="251" t="str">
        <f>IFERROR(VLOOKUP("MENOR",P35:P55,1,FALSE),"CUMPLE")</f>
        <v>MENOR</v>
      </c>
    </row>
    <row r="57" spans="1:16" ht="15" customHeight="1" x14ac:dyDescent="0.55000000000000004">
      <c r="A57" s="554" t="s">
        <v>1253</v>
      </c>
      <c r="B57" s="562" t="s">
        <v>508</v>
      </c>
      <c r="C57" s="563" t="s">
        <v>1125</v>
      </c>
      <c r="D57" s="228" t="s">
        <v>1085</v>
      </c>
      <c r="E57" s="260" t="s">
        <v>1045</v>
      </c>
      <c r="F57" s="229" t="e">
        <f>VLOOKUP(E57,PHVA!$B$16:$K$37,10,FALSE)</f>
        <v>#N/A</v>
      </c>
      <c r="G57" s="237" t="s">
        <v>86</v>
      </c>
      <c r="H57" s="237" t="s">
        <v>86</v>
      </c>
      <c r="I57" s="231" t="s">
        <v>86</v>
      </c>
      <c r="J57" s="231" t="s">
        <v>86</v>
      </c>
      <c r="K57" s="233" t="s">
        <v>86</v>
      </c>
      <c r="L57" s="233" t="s">
        <v>86</v>
      </c>
      <c r="M57" s="258">
        <v>60</v>
      </c>
      <c r="N57" s="234" t="e">
        <f t="shared" ref="N57:N73" si="11">IF($F57=M57,"CUMPLE",IF($F57&lt;M57,"MENOR","MAYOR"))</f>
        <v>#N/A</v>
      </c>
      <c r="O57" s="235">
        <v>80</v>
      </c>
      <c r="P57" s="236" t="e">
        <f t="shared" ref="P57:P73" si="12">IF($F57=O57,"CUMPLE",IF($F57&lt;O57,"MENOR","MAYOR"))</f>
        <v>#N/A</v>
      </c>
    </row>
    <row r="58" spans="1:16" x14ac:dyDescent="0.55000000000000004">
      <c r="A58" s="554"/>
      <c r="B58" s="562"/>
      <c r="C58" s="563"/>
      <c r="D58" s="228" t="s">
        <v>1085</v>
      </c>
      <c r="E58" s="260" t="s">
        <v>1049</v>
      </c>
      <c r="F58" s="229">
        <f>VLOOKUP(E58,PHVA!$B$16:$K$37,10,FALSE)</f>
        <v>0</v>
      </c>
      <c r="G58" s="237" t="s">
        <v>86</v>
      </c>
      <c r="H58" s="237" t="s">
        <v>86</v>
      </c>
      <c r="I58" s="231" t="s">
        <v>86</v>
      </c>
      <c r="J58" s="231" t="s">
        <v>86</v>
      </c>
      <c r="K58" s="233" t="s">
        <v>86</v>
      </c>
      <c r="L58" s="233" t="s">
        <v>86</v>
      </c>
      <c r="M58" s="258">
        <v>40</v>
      </c>
      <c r="N58" s="234" t="str">
        <f t="shared" si="11"/>
        <v>MENOR</v>
      </c>
      <c r="O58" s="235">
        <v>60</v>
      </c>
      <c r="P58" s="236" t="str">
        <f t="shared" si="12"/>
        <v>MENOR</v>
      </c>
    </row>
    <row r="59" spans="1:16" x14ac:dyDescent="0.55000000000000004">
      <c r="A59" s="554"/>
      <c r="B59" s="562"/>
      <c r="C59" s="563"/>
      <c r="D59" s="228" t="s">
        <v>1085</v>
      </c>
      <c r="E59" s="260" t="s">
        <v>1052</v>
      </c>
      <c r="F59" s="229">
        <f>VLOOKUP(E59,PHVA!$B$16:$K$37,10,FALSE)</f>
        <v>0</v>
      </c>
      <c r="G59" s="237" t="s">
        <v>86</v>
      </c>
      <c r="H59" s="237" t="s">
        <v>86</v>
      </c>
      <c r="I59" s="231" t="s">
        <v>86</v>
      </c>
      <c r="J59" s="231" t="s">
        <v>86</v>
      </c>
      <c r="K59" s="233" t="s">
        <v>86</v>
      </c>
      <c r="L59" s="233" t="s">
        <v>86</v>
      </c>
      <c r="M59" s="258">
        <v>40</v>
      </c>
      <c r="N59" s="234" t="str">
        <f t="shared" si="11"/>
        <v>MENOR</v>
      </c>
      <c r="O59" s="235">
        <v>60</v>
      </c>
      <c r="P59" s="236" t="str">
        <f t="shared" si="12"/>
        <v>MENOR</v>
      </c>
    </row>
    <row r="60" spans="1:16" x14ac:dyDescent="0.55000000000000004">
      <c r="A60" s="554"/>
      <c r="B60" s="562"/>
      <c r="C60" s="563"/>
      <c r="D60" s="228" t="s">
        <v>1085</v>
      </c>
      <c r="E60" s="260" t="s">
        <v>1056</v>
      </c>
      <c r="F60" s="229">
        <f>VLOOKUP(E60,PHVA!$B$16:$K$37,10,FALSE)</f>
        <v>0</v>
      </c>
      <c r="G60" s="237" t="s">
        <v>86</v>
      </c>
      <c r="H60" s="237" t="s">
        <v>86</v>
      </c>
      <c r="I60" s="231" t="s">
        <v>86</v>
      </c>
      <c r="J60" s="231" t="s">
        <v>86</v>
      </c>
      <c r="K60" s="233" t="s">
        <v>86</v>
      </c>
      <c r="L60" s="233" t="s">
        <v>86</v>
      </c>
      <c r="M60" s="258">
        <v>40</v>
      </c>
      <c r="N60" s="234" t="str">
        <f t="shared" si="11"/>
        <v>MENOR</v>
      </c>
      <c r="O60" s="235">
        <v>60</v>
      </c>
      <c r="P60" s="236" t="str">
        <f t="shared" si="12"/>
        <v>MENOR</v>
      </c>
    </row>
    <row r="61" spans="1:16" x14ac:dyDescent="0.55000000000000004">
      <c r="A61" s="554"/>
      <c r="B61" s="562"/>
      <c r="C61" s="563"/>
      <c r="D61" s="228" t="s">
        <v>1085</v>
      </c>
      <c r="E61" s="260" t="s">
        <v>1059</v>
      </c>
      <c r="F61" s="229">
        <f>VLOOKUP(E61,PHVA!$B$16:$K$37,10,FALSE)</f>
        <v>0</v>
      </c>
      <c r="G61" s="237" t="s">
        <v>86</v>
      </c>
      <c r="H61" s="237" t="s">
        <v>86</v>
      </c>
      <c r="I61" s="231" t="s">
        <v>86</v>
      </c>
      <c r="J61" s="231" t="s">
        <v>86</v>
      </c>
      <c r="K61" s="233" t="s">
        <v>86</v>
      </c>
      <c r="L61" s="233" t="s">
        <v>86</v>
      </c>
      <c r="M61" s="258">
        <v>40</v>
      </c>
      <c r="N61" s="234" t="str">
        <f t="shared" si="11"/>
        <v>MENOR</v>
      </c>
      <c r="O61" s="235">
        <v>60</v>
      </c>
      <c r="P61" s="236" t="str">
        <f t="shared" si="12"/>
        <v>MENOR</v>
      </c>
    </row>
    <row r="62" spans="1:16" ht="115.2" x14ac:dyDescent="0.55000000000000004">
      <c r="A62" s="284" t="s">
        <v>1254</v>
      </c>
      <c r="B62" s="169" t="s">
        <v>508</v>
      </c>
      <c r="C62" s="278" t="s">
        <v>1126</v>
      </c>
      <c r="D62" s="227" t="s">
        <v>1081</v>
      </c>
      <c r="E62" s="260" t="s">
        <v>511</v>
      </c>
      <c r="F62" s="229">
        <f>VLOOKUP(E62,ADMINISTRATIVAS!$B$13:$L$76,11,FALSE)</f>
        <v>0</v>
      </c>
      <c r="G62" s="237" t="s">
        <v>86</v>
      </c>
      <c r="H62" s="237" t="s">
        <v>86</v>
      </c>
      <c r="I62" s="231" t="s">
        <v>86</v>
      </c>
      <c r="J62" s="231" t="s">
        <v>86</v>
      </c>
      <c r="K62" s="233" t="s">
        <v>86</v>
      </c>
      <c r="L62" s="233" t="s">
        <v>86</v>
      </c>
      <c r="M62" s="258">
        <v>40</v>
      </c>
      <c r="N62" s="234" t="str">
        <f t="shared" si="11"/>
        <v>MENOR</v>
      </c>
      <c r="O62" s="235">
        <v>60</v>
      </c>
      <c r="P62" s="236" t="str">
        <f t="shared" si="12"/>
        <v>MENOR</v>
      </c>
    </row>
    <row r="63" spans="1:16" ht="409.5" customHeight="1" x14ac:dyDescent="0.55000000000000004">
      <c r="A63" s="284" t="s">
        <v>1255</v>
      </c>
      <c r="B63" s="169" t="s">
        <v>508</v>
      </c>
      <c r="C63" s="278" t="s">
        <v>1127</v>
      </c>
      <c r="D63" s="227" t="s">
        <v>1092</v>
      </c>
      <c r="E63" s="254" t="s">
        <v>994</v>
      </c>
      <c r="F63" s="229">
        <f>VLOOKUP(E63,TECNICAS!$A$13:$K$117,11)</f>
        <v>0</v>
      </c>
      <c r="G63" s="237" t="s">
        <v>86</v>
      </c>
      <c r="H63" s="237" t="s">
        <v>86</v>
      </c>
      <c r="I63" s="231" t="s">
        <v>86</v>
      </c>
      <c r="J63" s="231" t="s">
        <v>86</v>
      </c>
      <c r="K63" s="233" t="s">
        <v>86</v>
      </c>
      <c r="L63" s="233" t="s">
        <v>86</v>
      </c>
      <c r="M63" s="258">
        <v>60</v>
      </c>
      <c r="N63" s="234" t="str">
        <f t="shared" si="11"/>
        <v>MENOR</v>
      </c>
      <c r="O63" s="235">
        <v>80</v>
      </c>
      <c r="P63" s="236" t="str">
        <f t="shared" si="12"/>
        <v>MENOR</v>
      </c>
    </row>
    <row r="64" spans="1:16" ht="315" customHeight="1" x14ac:dyDescent="0.55000000000000004">
      <c r="A64" s="284" t="s">
        <v>1256</v>
      </c>
      <c r="B64" s="169" t="s">
        <v>508</v>
      </c>
      <c r="C64" s="278" t="s">
        <v>1128</v>
      </c>
      <c r="D64" s="227" t="s">
        <v>1092</v>
      </c>
      <c r="E64" s="254" t="s">
        <v>940</v>
      </c>
      <c r="F64" s="229">
        <f>VLOOKUP(E64,TECNICAS!$A$13:$K$117,11)</f>
        <v>0</v>
      </c>
      <c r="G64" s="237" t="s">
        <v>86</v>
      </c>
      <c r="H64" s="237" t="s">
        <v>86</v>
      </c>
      <c r="I64" s="231" t="s">
        <v>86</v>
      </c>
      <c r="J64" s="231" t="s">
        <v>86</v>
      </c>
      <c r="K64" s="233" t="s">
        <v>86</v>
      </c>
      <c r="L64" s="233" t="s">
        <v>86</v>
      </c>
      <c r="M64" s="258">
        <v>60</v>
      </c>
      <c r="N64" s="234" t="str">
        <f t="shared" si="11"/>
        <v>MENOR</v>
      </c>
      <c r="O64" s="235">
        <v>80</v>
      </c>
      <c r="P64" s="236" t="str">
        <f t="shared" si="12"/>
        <v>MENOR</v>
      </c>
    </row>
    <row r="65" spans="1:16" ht="90" customHeight="1" x14ac:dyDescent="0.55000000000000004">
      <c r="A65" s="284" t="s">
        <v>1257</v>
      </c>
      <c r="B65" s="169" t="s">
        <v>508</v>
      </c>
      <c r="C65" s="278" t="s">
        <v>1129</v>
      </c>
      <c r="D65" s="227" t="s">
        <v>1092</v>
      </c>
      <c r="E65" s="254" t="s">
        <v>786</v>
      </c>
      <c r="F65" s="229">
        <f>VLOOKUP(E65,TECNICAS!$A$13:$K$117,11)</f>
        <v>0</v>
      </c>
      <c r="G65" s="237" t="s">
        <v>86</v>
      </c>
      <c r="H65" s="237" t="s">
        <v>86</v>
      </c>
      <c r="I65" s="231" t="s">
        <v>86</v>
      </c>
      <c r="J65" s="231" t="s">
        <v>86</v>
      </c>
      <c r="K65" s="233" t="s">
        <v>86</v>
      </c>
      <c r="L65" s="233" t="s">
        <v>86</v>
      </c>
      <c r="M65" s="258">
        <v>60</v>
      </c>
      <c r="N65" s="234" t="str">
        <f t="shared" si="11"/>
        <v>MENOR</v>
      </c>
      <c r="O65" s="235">
        <v>80</v>
      </c>
      <c r="P65" s="236" t="str">
        <f t="shared" si="12"/>
        <v>MENOR</v>
      </c>
    </row>
    <row r="66" spans="1:16" ht="195" customHeight="1" x14ac:dyDescent="0.55000000000000004">
      <c r="A66" s="284" t="s">
        <v>1258</v>
      </c>
      <c r="B66" s="169" t="s">
        <v>508</v>
      </c>
      <c r="C66" s="278" t="s">
        <v>1130</v>
      </c>
      <c r="D66" s="228" t="s">
        <v>1085</v>
      </c>
      <c r="E66" s="260" t="s">
        <v>1063</v>
      </c>
      <c r="F66" s="229">
        <f>VLOOKUP(E66,PHVA!$B$16:$K$37,10,FALSE)</f>
        <v>0</v>
      </c>
      <c r="G66" s="237" t="s">
        <v>86</v>
      </c>
      <c r="H66" s="237" t="s">
        <v>86</v>
      </c>
      <c r="I66" s="231" t="s">
        <v>86</v>
      </c>
      <c r="J66" s="231" t="s">
        <v>86</v>
      </c>
      <c r="K66" s="233" t="s">
        <v>86</v>
      </c>
      <c r="L66" s="233" t="s">
        <v>86</v>
      </c>
      <c r="M66" s="258">
        <v>60</v>
      </c>
      <c r="N66" s="234" t="str">
        <f t="shared" si="11"/>
        <v>MENOR</v>
      </c>
      <c r="O66" s="235">
        <v>80</v>
      </c>
      <c r="P66" s="236" t="str">
        <f t="shared" si="12"/>
        <v>MENOR</v>
      </c>
    </row>
    <row r="67" spans="1:16" ht="409.5" customHeight="1" x14ac:dyDescent="0.55000000000000004">
      <c r="A67" s="284" t="s">
        <v>1259</v>
      </c>
      <c r="B67" s="169" t="s">
        <v>508</v>
      </c>
      <c r="C67" s="278" t="s">
        <v>1131</v>
      </c>
      <c r="D67" s="227" t="s">
        <v>1092</v>
      </c>
      <c r="E67" s="254" t="s">
        <v>988</v>
      </c>
      <c r="F67" s="229">
        <f>VLOOKUP(E67,TECNICAS!$A$13:$K$117,11)</f>
        <v>0</v>
      </c>
      <c r="G67" s="237" t="s">
        <v>86</v>
      </c>
      <c r="H67" s="237" t="s">
        <v>86</v>
      </c>
      <c r="I67" s="231" t="s">
        <v>86</v>
      </c>
      <c r="J67" s="231" t="s">
        <v>86</v>
      </c>
      <c r="K67" s="233" t="s">
        <v>86</v>
      </c>
      <c r="L67" s="233" t="s">
        <v>86</v>
      </c>
      <c r="M67" s="258">
        <v>60</v>
      </c>
      <c r="N67" s="234" t="str">
        <f t="shared" si="11"/>
        <v>MENOR</v>
      </c>
      <c r="O67" s="235">
        <v>80</v>
      </c>
      <c r="P67" s="236" t="str">
        <f t="shared" si="12"/>
        <v>MENOR</v>
      </c>
    </row>
    <row r="68" spans="1:16" x14ac:dyDescent="0.55000000000000004">
      <c r="A68" s="284" t="s">
        <v>1260</v>
      </c>
      <c r="B68" s="169" t="s">
        <v>508</v>
      </c>
      <c r="C68" s="166" t="s">
        <v>1132</v>
      </c>
      <c r="D68" s="227" t="s">
        <v>1092</v>
      </c>
      <c r="E68" s="254" t="s">
        <v>1133</v>
      </c>
      <c r="F68" s="229">
        <f>VLOOKUP(E68,TECNICAS!$A$13:$K$117,11)</f>
        <v>0</v>
      </c>
      <c r="G68" s="237" t="s">
        <v>86</v>
      </c>
      <c r="H68" s="237" t="s">
        <v>86</v>
      </c>
      <c r="I68" s="231" t="s">
        <v>86</v>
      </c>
      <c r="J68" s="231" t="s">
        <v>86</v>
      </c>
      <c r="K68" s="233" t="s">
        <v>86</v>
      </c>
      <c r="L68" s="233" t="s">
        <v>86</v>
      </c>
      <c r="M68" s="258">
        <v>60</v>
      </c>
      <c r="N68" s="234" t="str">
        <f t="shared" si="11"/>
        <v>MENOR</v>
      </c>
      <c r="O68" s="235">
        <v>80</v>
      </c>
      <c r="P68" s="236" t="str">
        <f t="shared" si="12"/>
        <v>MENOR</v>
      </c>
    </row>
    <row r="69" spans="1:16" x14ac:dyDescent="0.55000000000000004">
      <c r="A69" s="284" t="s">
        <v>1261</v>
      </c>
      <c r="B69" s="169" t="s">
        <v>508</v>
      </c>
      <c r="C69" s="166" t="s">
        <v>1134</v>
      </c>
      <c r="D69" s="227" t="s">
        <v>1092</v>
      </c>
      <c r="E69" s="254" t="s">
        <v>601</v>
      </c>
      <c r="F69" s="229">
        <f>VLOOKUP(E69,TECNICAS!$A$13:$K$117,11)</f>
        <v>0</v>
      </c>
      <c r="G69" s="237" t="s">
        <v>86</v>
      </c>
      <c r="H69" s="237" t="s">
        <v>86</v>
      </c>
      <c r="I69" s="231" t="s">
        <v>86</v>
      </c>
      <c r="J69" s="231" t="s">
        <v>86</v>
      </c>
      <c r="K69" s="233" t="s">
        <v>86</v>
      </c>
      <c r="L69" s="233" t="s">
        <v>86</v>
      </c>
      <c r="M69" s="258">
        <v>60</v>
      </c>
      <c r="N69" s="234" t="str">
        <f t="shared" si="11"/>
        <v>MENOR</v>
      </c>
      <c r="O69" s="235">
        <v>80</v>
      </c>
      <c r="P69" s="236" t="str">
        <f t="shared" si="12"/>
        <v>MENOR</v>
      </c>
    </row>
    <row r="70" spans="1:16" x14ac:dyDescent="0.55000000000000004">
      <c r="A70" s="284" t="s">
        <v>1262</v>
      </c>
      <c r="B70" s="169" t="s">
        <v>508</v>
      </c>
      <c r="C70" s="166" t="s">
        <v>1135</v>
      </c>
      <c r="D70" s="227" t="s">
        <v>1092</v>
      </c>
      <c r="E70" s="254" t="s">
        <v>631</v>
      </c>
      <c r="F70" s="229">
        <f>VLOOKUP(E70,TECNICAS!$A$13:$K$117,11)</f>
        <v>0</v>
      </c>
      <c r="G70" s="237" t="s">
        <v>86</v>
      </c>
      <c r="H70" s="237" t="s">
        <v>86</v>
      </c>
      <c r="I70" s="231" t="s">
        <v>86</v>
      </c>
      <c r="J70" s="231" t="s">
        <v>86</v>
      </c>
      <c r="K70" s="233" t="s">
        <v>86</v>
      </c>
      <c r="L70" s="233" t="s">
        <v>86</v>
      </c>
      <c r="M70" s="258">
        <v>60</v>
      </c>
      <c r="N70" s="234" t="str">
        <f t="shared" si="11"/>
        <v>MENOR</v>
      </c>
      <c r="O70" s="235">
        <v>80</v>
      </c>
      <c r="P70" s="236" t="str">
        <f t="shared" si="12"/>
        <v>MENOR</v>
      </c>
    </row>
    <row r="71" spans="1:16" x14ac:dyDescent="0.55000000000000004">
      <c r="A71" s="284" t="s">
        <v>1263</v>
      </c>
      <c r="B71" s="169" t="s">
        <v>508</v>
      </c>
      <c r="C71" s="166" t="s">
        <v>1136</v>
      </c>
      <c r="D71" s="227" t="s">
        <v>1092</v>
      </c>
      <c r="E71" s="254" t="s">
        <v>783</v>
      </c>
      <c r="F71" s="229">
        <f>VLOOKUP(E71,TECNICAS!$A$13:$K$117,11)</f>
        <v>0</v>
      </c>
      <c r="G71" s="237" t="s">
        <v>86</v>
      </c>
      <c r="H71" s="237" t="s">
        <v>86</v>
      </c>
      <c r="I71" s="231" t="s">
        <v>86</v>
      </c>
      <c r="J71" s="231" t="s">
        <v>86</v>
      </c>
      <c r="K71" s="233" t="s">
        <v>86</v>
      </c>
      <c r="L71" s="233" t="s">
        <v>86</v>
      </c>
      <c r="M71" s="258">
        <v>60</v>
      </c>
      <c r="N71" s="234" t="str">
        <f t="shared" si="11"/>
        <v>MENOR</v>
      </c>
      <c r="O71" s="235">
        <v>80</v>
      </c>
      <c r="P71" s="236" t="str">
        <f t="shared" si="12"/>
        <v>MENOR</v>
      </c>
    </row>
    <row r="72" spans="1:16" x14ac:dyDescent="0.55000000000000004">
      <c r="A72" s="284" t="s">
        <v>1264</v>
      </c>
      <c r="B72" s="169" t="s">
        <v>508</v>
      </c>
      <c r="C72" s="166" t="s">
        <v>1137</v>
      </c>
      <c r="D72" s="227" t="s">
        <v>1092</v>
      </c>
      <c r="E72" s="254" t="s">
        <v>825</v>
      </c>
      <c r="F72" s="229">
        <f>VLOOKUP(E72,TECNICAS!$A$13:$K$117,11)</f>
        <v>0</v>
      </c>
      <c r="G72" s="237" t="s">
        <v>86</v>
      </c>
      <c r="H72" s="237" t="s">
        <v>86</v>
      </c>
      <c r="I72" s="231" t="s">
        <v>86</v>
      </c>
      <c r="J72" s="231" t="s">
        <v>86</v>
      </c>
      <c r="K72" s="233" t="s">
        <v>86</v>
      </c>
      <c r="L72" s="233" t="s">
        <v>86</v>
      </c>
      <c r="M72" s="258">
        <v>60</v>
      </c>
      <c r="N72" s="234" t="str">
        <f t="shared" si="11"/>
        <v>MENOR</v>
      </c>
      <c r="O72" s="235">
        <v>80</v>
      </c>
      <c r="P72" s="236" t="str">
        <f t="shared" si="12"/>
        <v>MENOR</v>
      </c>
    </row>
    <row r="73" spans="1:16" x14ac:dyDescent="0.55000000000000004">
      <c r="A73" s="284" t="s">
        <v>1265</v>
      </c>
      <c r="B73" s="169" t="s">
        <v>508</v>
      </c>
      <c r="C73" s="166" t="s">
        <v>1138</v>
      </c>
      <c r="D73" s="227" t="s">
        <v>1081</v>
      </c>
      <c r="E73" s="260" t="s">
        <v>482</v>
      </c>
      <c r="F73" s="229">
        <f>VLOOKUP(E73,ADMINISTRATIVAS!$B$13:$L$76,11,FALSE)</f>
        <v>0</v>
      </c>
      <c r="G73" s="237" t="s">
        <v>86</v>
      </c>
      <c r="H73" s="237" t="s">
        <v>86</v>
      </c>
      <c r="I73" s="231" t="s">
        <v>86</v>
      </c>
      <c r="J73" s="231" t="s">
        <v>86</v>
      </c>
      <c r="K73" s="233" t="s">
        <v>86</v>
      </c>
      <c r="L73" s="233" t="s">
        <v>86</v>
      </c>
      <c r="M73" s="258">
        <v>60</v>
      </c>
      <c r="N73" s="234" t="str">
        <f t="shared" si="11"/>
        <v>MENOR</v>
      </c>
      <c r="O73" s="235">
        <v>80</v>
      </c>
      <c r="P73" s="236" t="str">
        <f t="shared" si="12"/>
        <v>MENOR</v>
      </c>
    </row>
    <row r="74" spans="1:16" x14ac:dyDescent="0.55000000000000004">
      <c r="A74" s="283" t="s">
        <v>1266</v>
      </c>
      <c r="B74" s="251"/>
      <c r="C74" s="293"/>
      <c r="D74" s="261"/>
      <c r="E74" s="261"/>
      <c r="F74" s="249">
        <f>SUM(F63:F73)</f>
        <v>0</v>
      </c>
      <c r="G74" s="251">
        <f>SUM(G63:G73)</f>
        <v>0</v>
      </c>
      <c r="H74" s="251"/>
      <c r="I74" s="251">
        <f>SUM(I63:I73)</f>
        <v>0</v>
      </c>
      <c r="J74" s="251"/>
      <c r="K74" s="251">
        <f>SUM(K63:K73)</f>
        <v>0</v>
      </c>
      <c r="L74" s="251"/>
      <c r="M74" s="251">
        <f>SUM(M63:M73)</f>
        <v>660</v>
      </c>
      <c r="N74" s="251" t="str">
        <f>IFERROR(VLOOKUP("MENOR",N57:N73,1,FALSE),"CUMPLE")</f>
        <v>MENOR</v>
      </c>
      <c r="O74" s="251">
        <f>SUM(O63:O73)</f>
        <v>880</v>
      </c>
      <c r="P74" s="251" t="str">
        <f>IFERROR(VLOOKUP("MENOR",P57:P73,1,FALSE),"CUMPLE")</f>
        <v>MENOR</v>
      </c>
    </row>
    <row r="75" spans="1:16" ht="14.7" thickBot="1" x14ac:dyDescent="0.6">
      <c r="A75" s="285" t="s">
        <v>1267</v>
      </c>
      <c r="B75" s="286" t="s">
        <v>508</v>
      </c>
      <c r="C75" s="294" t="s">
        <v>192</v>
      </c>
      <c r="D75" s="263" t="s">
        <v>1081</v>
      </c>
      <c r="E75" s="262" t="s">
        <v>382</v>
      </c>
      <c r="F75" s="229">
        <f>VLOOKUP(E75,ADMINISTRATIVAS!$B$13:$L$76,11,FALSE)</f>
        <v>0</v>
      </c>
      <c r="G75" s="237" t="s">
        <v>86</v>
      </c>
      <c r="H75" s="237" t="s">
        <v>86</v>
      </c>
      <c r="I75" s="231" t="s">
        <v>86</v>
      </c>
      <c r="J75" s="231" t="s">
        <v>86</v>
      </c>
      <c r="K75" s="233" t="s">
        <v>86</v>
      </c>
      <c r="L75" s="233" t="s">
        <v>86</v>
      </c>
      <c r="M75" s="258" t="s">
        <v>86</v>
      </c>
      <c r="N75" s="258" t="s">
        <v>86</v>
      </c>
      <c r="O75" s="264">
        <v>60</v>
      </c>
      <c r="P75" s="236" t="str">
        <f>IF($F75=O75,"CUMPLE",IF($F75&lt;O75,"MENOR","MAYOR"))</f>
        <v>MENOR</v>
      </c>
    </row>
    <row r="76" spans="1:16" x14ac:dyDescent="0.55000000000000004">
      <c r="A76" s="287" t="s">
        <v>1268</v>
      </c>
      <c r="B76" s="261"/>
      <c r="C76" s="293"/>
      <c r="D76" s="261"/>
      <c r="E76" s="261"/>
      <c r="F76" s="249">
        <f>SUM(F65:F75)</f>
        <v>0</v>
      </c>
      <c r="G76" s="251"/>
      <c r="H76" s="251"/>
      <c r="I76" s="251"/>
      <c r="J76" s="251"/>
      <c r="K76" s="251"/>
      <c r="L76" s="251"/>
      <c r="M76" s="251"/>
      <c r="N76" s="251"/>
      <c r="O76" s="251">
        <f>SUM(O65:O75)</f>
        <v>1660</v>
      </c>
      <c r="P76" s="251" t="str">
        <f>IFERROR(VLOOKUP("MENOR",P75,1,FALSE),"CUMPLE")</f>
        <v>MENOR</v>
      </c>
    </row>
    <row r="77" spans="1:16" x14ac:dyDescent="0.55000000000000004">
      <c r="F77" s="90"/>
      <c r="G77" s="90"/>
      <c r="I77" s="90"/>
      <c r="K77" s="90"/>
      <c r="M77" s="90"/>
      <c r="O77" s="90"/>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workbookViewId="0">
      <selection activeCell="G1" sqref="G1:G9"/>
    </sheetView>
  </sheetViews>
  <sheetFormatPr baseColWidth="10" defaultRowHeight="14.4" x14ac:dyDescent="0.55000000000000004"/>
  <cols>
    <col min="1" max="1" width="16.83984375" customWidth="1"/>
    <col min="2" max="2" width="16.26171875" customWidth="1"/>
    <col min="3" max="3" width="14.578125" style="59" customWidth="1"/>
    <col min="4" max="4" width="18.26171875" style="59" customWidth="1"/>
    <col min="5" max="5" width="50" style="59" customWidth="1"/>
    <col min="6" max="6" width="19.15625" style="59" customWidth="1"/>
    <col min="7" max="7" width="17.41796875" customWidth="1"/>
    <col min="8" max="8" width="13.578125" style="59" bestFit="1" customWidth="1"/>
    <col min="9" max="9" width="0" style="59" hidden="1" customWidth="1"/>
  </cols>
  <sheetData>
    <row r="1" spans="1:9" x14ac:dyDescent="0.55000000000000004">
      <c r="A1" s="419" t="s">
        <v>1</v>
      </c>
      <c r="B1" s="508"/>
      <c r="C1" s="511" t="s">
        <v>1210</v>
      </c>
      <c r="D1" s="427"/>
      <c r="E1" s="427"/>
      <c r="F1" s="512"/>
      <c r="G1" s="564" t="s">
        <v>1</v>
      </c>
    </row>
    <row r="2" spans="1:9" x14ac:dyDescent="0.55000000000000004">
      <c r="A2" s="421"/>
      <c r="B2" s="509"/>
      <c r="C2" s="513"/>
      <c r="D2" s="429"/>
      <c r="E2" s="429"/>
      <c r="F2" s="514"/>
      <c r="G2" s="565"/>
      <c r="I2" s="59" t="s">
        <v>508</v>
      </c>
    </row>
    <row r="3" spans="1:9" x14ac:dyDescent="0.55000000000000004">
      <c r="A3" s="421"/>
      <c r="B3" s="509"/>
      <c r="C3" s="513"/>
      <c r="D3" s="429"/>
      <c r="E3" s="429"/>
      <c r="F3" s="514"/>
      <c r="G3" s="565"/>
      <c r="I3" s="59">
        <v>0</v>
      </c>
    </row>
    <row r="4" spans="1:9" ht="14.7" thickBot="1" x14ac:dyDescent="0.6">
      <c r="A4" s="421"/>
      <c r="B4" s="509"/>
      <c r="C4" s="515"/>
      <c r="D4" s="516"/>
      <c r="E4" s="516"/>
      <c r="F4" s="517"/>
      <c r="G4" s="565"/>
      <c r="I4" s="59">
        <v>20</v>
      </c>
    </row>
    <row r="5" spans="1:9" x14ac:dyDescent="0.55000000000000004">
      <c r="A5" s="421"/>
      <c r="B5" s="509"/>
      <c r="C5" s="544" t="str">
        <f>PORTADA!D10</f>
        <v>Nombre de la Entidad</v>
      </c>
      <c r="D5" s="545"/>
      <c r="E5" s="545"/>
      <c r="F5" s="546"/>
      <c r="G5" s="565"/>
      <c r="I5" s="59">
        <v>40</v>
      </c>
    </row>
    <row r="6" spans="1:9" x14ac:dyDescent="0.55000000000000004">
      <c r="A6" s="421"/>
      <c r="B6" s="509"/>
      <c r="C6" s="547"/>
      <c r="D6" s="480"/>
      <c r="E6" s="480"/>
      <c r="F6" s="548"/>
      <c r="G6" s="565"/>
      <c r="I6" s="59">
        <v>60</v>
      </c>
    </row>
    <row r="7" spans="1:9" x14ac:dyDescent="0.55000000000000004">
      <c r="A7" s="421"/>
      <c r="B7" s="509"/>
      <c r="C7" s="547"/>
      <c r="D7" s="480"/>
      <c r="E7" s="480"/>
      <c r="F7" s="548"/>
      <c r="G7" s="565"/>
      <c r="I7" s="59">
        <v>80</v>
      </c>
    </row>
    <row r="8" spans="1:9" x14ac:dyDescent="0.55000000000000004">
      <c r="A8" s="421"/>
      <c r="B8" s="509"/>
      <c r="C8" s="547"/>
      <c r="D8" s="480"/>
      <c r="E8" s="480"/>
      <c r="F8" s="548"/>
      <c r="G8" s="565"/>
      <c r="I8" s="59">
        <v>100</v>
      </c>
    </row>
    <row r="9" spans="1:9" ht="14.7" thickBot="1" x14ac:dyDescent="0.6">
      <c r="A9" s="424"/>
      <c r="B9" s="510"/>
      <c r="C9" s="549"/>
      <c r="D9" s="482"/>
      <c r="E9" s="482"/>
      <c r="F9" s="550"/>
      <c r="G9" s="566"/>
    </row>
    <row r="11" spans="1:9" ht="14.7" thickBot="1" x14ac:dyDescent="0.6"/>
    <row r="12" spans="1:9" ht="43.2" x14ac:dyDescent="0.55000000000000004">
      <c r="A12" s="265" t="s">
        <v>1139</v>
      </c>
      <c r="B12" s="266" t="s">
        <v>1140</v>
      </c>
      <c r="C12" s="266" t="s">
        <v>1141</v>
      </c>
      <c r="D12" s="267" t="s">
        <v>259</v>
      </c>
      <c r="E12" s="267" t="s">
        <v>1066</v>
      </c>
      <c r="F12" s="267" t="s">
        <v>1067</v>
      </c>
      <c r="G12" s="268" t="s">
        <v>1142</v>
      </c>
      <c r="H12" s="320" t="s">
        <v>1282</v>
      </c>
    </row>
    <row r="13" spans="1:9" ht="129.6" x14ac:dyDescent="0.55000000000000004">
      <c r="A13" s="269" t="s">
        <v>70</v>
      </c>
      <c r="B13" s="203" t="s">
        <v>1143</v>
      </c>
      <c r="C13" s="204" t="s">
        <v>508</v>
      </c>
      <c r="D13" s="204" t="s">
        <v>200</v>
      </c>
      <c r="E13" s="203" t="s">
        <v>1144</v>
      </c>
      <c r="F13" s="204" t="s">
        <v>508</v>
      </c>
      <c r="G13" s="270">
        <v>0</v>
      </c>
      <c r="H13" s="269" t="s">
        <v>70</v>
      </c>
    </row>
    <row r="14" spans="1:9" ht="28.8" x14ac:dyDescent="0.55000000000000004">
      <c r="A14" s="269" t="s">
        <v>70</v>
      </c>
      <c r="B14" s="204" t="s">
        <v>1145</v>
      </c>
      <c r="C14" s="204" t="s">
        <v>508</v>
      </c>
      <c r="D14" s="204" t="s">
        <v>200</v>
      </c>
      <c r="E14" s="203" t="s">
        <v>1146</v>
      </c>
      <c r="F14" s="204" t="s">
        <v>508</v>
      </c>
      <c r="G14" s="270">
        <v>0</v>
      </c>
      <c r="H14" s="269" t="s">
        <v>70</v>
      </c>
    </row>
    <row r="15" spans="1:9" ht="43.2" x14ac:dyDescent="0.55000000000000004">
      <c r="A15" s="269" t="s">
        <v>71</v>
      </c>
      <c r="B15" s="204" t="s">
        <v>1147</v>
      </c>
      <c r="C15" s="204" t="s">
        <v>508</v>
      </c>
      <c r="D15" s="204" t="s">
        <v>200</v>
      </c>
      <c r="E15" s="203" t="s">
        <v>244</v>
      </c>
      <c r="F15" s="204" t="s">
        <v>508</v>
      </c>
      <c r="G15" s="270">
        <v>0</v>
      </c>
      <c r="H15" s="269" t="s">
        <v>71</v>
      </c>
    </row>
    <row r="16" spans="1:9" x14ac:dyDescent="0.55000000000000004">
      <c r="A16" s="269" t="s">
        <v>71</v>
      </c>
      <c r="B16" s="204" t="s">
        <v>1148</v>
      </c>
      <c r="C16" s="204" t="s">
        <v>508</v>
      </c>
      <c r="D16" s="204" t="s">
        <v>200</v>
      </c>
      <c r="E16" s="204" t="s">
        <v>246</v>
      </c>
      <c r="F16" s="204" t="s">
        <v>508</v>
      </c>
      <c r="G16" s="270">
        <v>0</v>
      </c>
      <c r="H16" s="269" t="s">
        <v>71</v>
      </c>
    </row>
    <row r="17" spans="1:8" ht="129.6" x14ac:dyDescent="0.55000000000000004">
      <c r="A17" s="269" t="s">
        <v>74</v>
      </c>
      <c r="B17" s="204" t="s">
        <v>1149</v>
      </c>
      <c r="C17" s="204" t="s">
        <v>508</v>
      </c>
      <c r="D17" s="204" t="s">
        <v>200</v>
      </c>
      <c r="E17" s="203" t="s">
        <v>1150</v>
      </c>
      <c r="F17" s="204" t="s">
        <v>508</v>
      </c>
      <c r="G17" s="270">
        <v>0</v>
      </c>
      <c r="H17" s="269" t="s">
        <v>74</v>
      </c>
    </row>
    <row r="18" spans="1:8" ht="144" x14ac:dyDescent="0.55000000000000004">
      <c r="A18" s="269" t="s">
        <v>73</v>
      </c>
      <c r="B18" s="203" t="s">
        <v>1151</v>
      </c>
      <c r="C18" s="204" t="s">
        <v>508</v>
      </c>
      <c r="D18" s="204" t="s">
        <v>200</v>
      </c>
      <c r="E18" s="203" t="s">
        <v>1152</v>
      </c>
      <c r="F18" s="204" t="s">
        <v>508</v>
      </c>
      <c r="G18" s="270">
        <v>0</v>
      </c>
      <c r="H18" s="269" t="s">
        <v>73</v>
      </c>
    </row>
    <row r="19" spans="1:8" ht="28.8" x14ac:dyDescent="0.55000000000000004">
      <c r="A19" s="269" t="s">
        <v>71</v>
      </c>
      <c r="B19" s="204" t="s">
        <v>1153</v>
      </c>
      <c r="C19" s="204" t="s">
        <v>508</v>
      </c>
      <c r="D19" s="204" t="s">
        <v>200</v>
      </c>
      <c r="E19" s="203" t="s">
        <v>1154</v>
      </c>
      <c r="F19" s="204" t="s">
        <v>508</v>
      </c>
      <c r="G19" s="270">
        <v>0</v>
      </c>
      <c r="H19" s="269" t="s">
        <v>71</v>
      </c>
    </row>
    <row r="20" spans="1:8" x14ac:dyDescent="0.55000000000000004">
      <c r="A20" s="269" t="s">
        <v>74</v>
      </c>
      <c r="B20" s="204" t="s">
        <v>1155</v>
      </c>
      <c r="C20" s="204" t="s">
        <v>508</v>
      </c>
      <c r="D20" s="204" t="s">
        <v>200</v>
      </c>
      <c r="E20" s="203" t="s">
        <v>1156</v>
      </c>
      <c r="F20" s="204" t="s">
        <v>508</v>
      </c>
      <c r="G20" s="270">
        <v>0</v>
      </c>
      <c r="H20" s="269" t="s">
        <v>74</v>
      </c>
    </row>
    <row r="21" spans="1:8" ht="28.8" x14ac:dyDescent="0.55000000000000004">
      <c r="A21" s="269" t="s">
        <v>71</v>
      </c>
      <c r="B21" s="204" t="s">
        <v>1157</v>
      </c>
      <c r="C21" s="204" t="s">
        <v>508</v>
      </c>
      <c r="D21" s="204" t="s">
        <v>200</v>
      </c>
      <c r="E21" s="203" t="s">
        <v>245</v>
      </c>
      <c r="F21" s="204" t="s">
        <v>508</v>
      </c>
      <c r="G21" s="270">
        <v>0</v>
      </c>
      <c r="H21" s="269" t="s">
        <v>71</v>
      </c>
    </row>
    <row r="22" spans="1:8" ht="28.8" x14ac:dyDescent="0.55000000000000004">
      <c r="A22" s="269" t="s">
        <v>71</v>
      </c>
      <c r="B22" s="204" t="s">
        <v>1158</v>
      </c>
      <c r="C22" s="204" t="s">
        <v>508</v>
      </c>
      <c r="D22" s="204" t="s">
        <v>200</v>
      </c>
      <c r="E22" s="203" t="s">
        <v>1159</v>
      </c>
      <c r="F22" s="204" t="s">
        <v>508</v>
      </c>
      <c r="G22" s="270">
        <v>0</v>
      </c>
      <c r="H22" s="269" t="s">
        <v>71</v>
      </c>
    </row>
    <row r="23" spans="1:8" ht="86.4" x14ac:dyDescent="0.55000000000000004">
      <c r="A23" s="269" t="s">
        <v>73</v>
      </c>
      <c r="B23" s="204" t="s">
        <v>1160</v>
      </c>
      <c r="C23" s="204" t="s">
        <v>508</v>
      </c>
      <c r="D23" s="204" t="s">
        <v>200</v>
      </c>
      <c r="E23" s="203" t="s">
        <v>1161</v>
      </c>
      <c r="F23" s="204" t="s">
        <v>508</v>
      </c>
      <c r="G23" s="270">
        <v>0</v>
      </c>
      <c r="H23" s="269" t="s">
        <v>73</v>
      </c>
    </row>
    <row r="24" spans="1:8" x14ac:dyDescent="0.55000000000000004">
      <c r="A24" s="269" t="s">
        <v>80</v>
      </c>
      <c r="B24" s="204" t="s">
        <v>1162</v>
      </c>
      <c r="C24" s="204" t="s">
        <v>508</v>
      </c>
      <c r="D24" s="204" t="s">
        <v>200</v>
      </c>
      <c r="E24" s="203" t="s">
        <v>1163</v>
      </c>
      <c r="F24" s="204" t="s">
        <v>508</v>
      </c>
      <c r="G24" s="270">
        <v>0</v>
      </c>
      <c r="H24" s="269" t="s">
        <v>80</v>
      </c>
    </row>
    <row r="25" spans="1:8" ht="158.4" x14ac:dyDescent="0.55000000000000004">
      <c r="A25" s="269" t="s">
        <v>70</v>
      </c>
      <c r="B25" s="203" t="s">
        <v>1164</v>
      </c>
      <c r="C25" s="204" t="s">
        <v>508</v>
      </c>
      <c r="D25" s="204" t="s">
        <v>200</v>
      </c>
      <c r="E25" s="203" t="s">
        <v>1165</v>
      </c>
      <c r="F25" s="204" t="s">
        <v>508</v>
      </c>
      <c r="G25" s="270">
        <v>0</v>
      </c>
      <c r="H25" s="269" t="s">
        <v>70</v>
      </c>
    </row>
    <row r="26" spans="1:8" x14ac:dyDescent="0.55000000000000004">
      <c r="A26" s="271" t="s">
        <v>71</v>
      </c>
      <c r="B26" s="32" t="s">
        <v>280</v>
      </c>
      <c r="C26" s="32" t="s">
        <v>278</v>
      </c>
      <c r="D26" s="272" t="s">
        <v>508</v>
      </c>
      <c r="E26" s="272" t="s">
        <v>508</v>
      </c>
      <c r="F26" s="272" t="s">
        <v>1081</v>
      </c>
      <c r="G26" s="273">
        <f>VLOOKUP(C26,ADMINISTRATIVAS!$F$12:$L$76,7,FALSE)</f>
        <v>0</v>
      </c>
      <c r="H26" s="271" t="s">
        <v>71</v>
      </c>
    </row>
    <row r="27" spans="1:8" x14ac:dyDescent="0.55000000000000004">
      <c r="A27" s="271" t="s">
        <v>71</v>
      </c>
      <c r="B27" s="65" t="s">
        <v>1166</v>
      </c>
      <c r="C27" s="32" t="s">
        <v>298</v>
      </c>
      <c r="D27" s="272" t="s">
        <v>508</v>
      </c>
      <c r="E27" s="272" t="s">
        <v>508</v>
      </c>
      <c r="F27" s="272" t="s">
        <v>1081</v>
      </c>
      <c r="G27" s="273">
        <f>VLOOKUP(C27,ADMINISTRATIVAS!$F$12:$L$76,7,FALSE)</f>
        <v>0</v>
      </c>
      <c r="H27" s="271" t="s">
        <v>71</v>
      </c>
    </row>
    <row r="28" spans="1:8" x14ac:dyDescent="0.55000000000000004">
      <c r="A28" s="271" t="s">
        <v>71</v>
      </c>
      <c r="B28" s="65" t="s">
        <v>365</v>
      </c>
      <c r="C28" s="32" t="s">
        <v>298</v>
      </c>
      <c r="D28" s="272" t="s">
        <v>508</v>
      </c>
      <c r="E28" s="272" t="s">
        <v>508</v>
      </c>
      <c r="F28" s="272" t="s">
        <v>1081</v>
      </c>
      <c r="G28" s="273">
        <f>VLOOKUP(C28,ADMINISTRATIVAS!$F$12:$L$76,7,FALSE)</f>
        <v>0</v>
      </c>
      <c r="H28" s="271" t="s">
        <v>71</v>
      </c>
    </row>
    <row r="29" spans="1:8" x14ac:dyDescent="0.55000000000000004">
      <c r="A29" s="271" t="s">
        <v>80</v>
      </c>
      <c r="B29" s="65" t="s">
        <v>1167</v>
      </c>
      <c r="C29" s="32" t="s">
        <v>298</v>
      </c>
      <c r="D29" s="272" t="s">
        <v>508</v>
      </c>
      <c r="E29" s="272" t="s">
        <v>508</v>
      </c>
      <c r="F29" s="272" t="s">
        <v>1081</v>
      </c>
      <c r="G29" s="273">
        <f>VLOOKUP(C29,ADMINISTRATIVAS!$F$12:$L$76,7,FALSE)</f>
        <v>0</v>
      </c>
      <c r="H29" s="271" t="s">
        <v>80</v>
      </c>
    </row>
    <row r="30" spans="1:8" x14ac:dyDescent="0.55000000000000004">
      <c r="A30" s="271" t="s">
        <v>80</v>
      </c>
      <c r="B30" s="65" t="s">
        <v>1168</v>
      </c>
      <c r="C30" s="32" t="s">
        <v>298</v>
      </c>
      <c r="D30" s="272" t="s">
        <v>508</v>
      </c>
      <c r="E30" s="272" t="s">
        <v>508</v>
      </c>
      <c r="F30" s="272" t="s">
        <v>1081</v>
      </c>
      <c r="G30" s="273">
        <f>VLOOKUP(C30,ADMINISTRATIVAS!$F$12:$L$76,7,FALSE)</f>
        <v>0</v>
      </c>
      <c r="H30" s="271" t="s">
        <v>80</v>
      </c>
    </row>
    <row r="31" spans="1:8" x14ac:dyDescent="0.55000000000000004">
      <c r="A31" s="271" t="s">
        <v>80</v>
      </c>
      <c r="B31" s="65" t="s">
        <v>1169</v>
      </c>
      <c r="C31" s="32" t="s">
        <v>298</v>
      </c>
      <c r="D31" s="272" t="s">
        <v>508</v>
      </c>
      <c r="E31" s="272" t="s">
        <v>508</v>
      </c>
      <c r="F31" s="272" t="s">
        <v>1081</v>
      </c>
      <c r="G31" s="273">
        <f>VLOOKUP(C31,ADMINISTRATIVAS!$F$12:$L$76,7,FALSE)</f>
        <v>0</v>
      </c>
      <c r="H31" s="271" t="s">
        <v>80</v>
      </c>
    </row>
    <row r="32" spans="1:8" x14ac:dyDescent="0.55000000000000004">
      <c r="A32" s="271" t="s">
        <v>80</v>
      </c>
      <c r="B32" s="65" t="s">
        <v>1170</v>
      </c>
      <c r="C32" s="32" t="s">
        <v>298</v>
      </c>
      <c r="D32" s="272" t="s">
        <v>508</v>
      </c>
      <c r="E32" s="272" t="s">
        <v>508</v>
      </c>
      <c r="F32" s="272" t="s">
        <v>1081</v>
      </c>
      <c r="G32" s="273">
        <f>VLOOKUP(C32,ADMINISTRATIVAS!$F$12:$L$76,7,FALSE)</f>
        <v>0</v>
      </c>
      <c r="H32" s="271" t="s">
        <v>80</v>
      </c>
    </row>
    <row r="33" spans="1:8" x14ac:dyDescent="0.55000000000000004">
      <c r="A33" s="271" t="s">
        <v>70</v>
      </c>
      <c r="B33" s="65" t="s">
        <v>1171</v>
      </c>
      <c r="C33" s="32" t="s">
        <v>298</v>
      </c>
      <c r="D33" s="272" t="s">
        <v>508</v>
      </c>
      <c r="E33" s="272" t="s">
        <v>508</v>
      </c>
      <c r="F33" s="272" t="s">
        <v>1081</v>
      </c>
      <c r="G33" s="273">
        <f>VLOOKUP(C33,ADMINISTRATIVAS!$F$12:$L$76,7,FALSE)</f>
        <v>0</v>
      </c>
      <c r="H33" s="271" t="s">
        <v>70</v>
      </c>
    </row>
    <row r="34" spans="1:8" x14ac:dyDescent="0.55000000000000004">
      <c r="A34" s="271" t="s">
        <v>74</v>
      </c>
      <c r="B34" s="65" t="s">
        <v>1172</v>
      </c>
      <c r="C34" s="32" t="s">
        <v>298</v>
      </c>
      <c r="D34" s="272" t="s">
        <v>508</v>
      </c>
      <c r="E34" s="272" t="s">
        <v>508</v>
      </c>
      <c r="F34" s="272" t="s">
        <v>1081</v>
      </c>
      <c r="G34" s="273">
        <f>VLOOKUP(C34,ADMINISTRATIVAS!$F$12:$L$76,7,FALSE)</f>
        <v>0</v>
      </c>
      <c r="H34" s="271" t="s">
        <v>74</v>
      </c>
    </row>
    <row r="35" spans="1:8" x14ac:dyDescent="0.55000000000000004">
      <c r="A35" s="271" t="s">
        <v>80</v>
      </c>
      <c r="B35" s="65" t="s">
        <v>1173</v>
      </c>
      <c r="C35" s="32" t="s">
        <v>305</v>
      </c>
      <c r="D35" s="272" t="s">
        <v>508</v>
      </c>
      <c r="E35" s="272" t="s">
        <v>508</v>
      </c>
      <c r="F35" s="272" t="s">
        <v>1081</v>
      </c>
      <c r="G35" s="273">
        <f>VLOOKUP(C35,ADMINISTRATIVAS!$F$12:$L$76,7,FALSE)</f>
        <v>0</v>
      </c>
      <c r="H35" s="271" t="s">
        <v>80</v>
      </c>
    </row>
    <row r="36" spans="1:8" x14ac:dyDescent="0.55000000000000004">
      <c r="A36" s="271" t="s">
        <v>80</v>
      </c>
      <c r="B36" s="65" t="s">
        <v>356</v>
      </c>
      <c r="C36" s="32" t="s">
        <v>305</v>
      </c>
      <c r="D36" s="272" t="s">
        <v>508</v>
      </c>
      <c r="E36" s="272" t="s">
        <v>508</v>
      </c>
      <c r="F36" s="272" t="s">
        <v>1081</v>
      </c>
      <c r="G36" s="273">
        <f>VLOOKUP(C36,ADMINISTRATIVAS!$F$12:$L$76,7,FALSE)</f>
        <v>0</v>
      </c>
      <c r="H36" s="271" t="s">
        <v>80</v>
      </c>
    </row>
    <row r="37" spans="1:8" x14ac:dyDescent="0.55000000000000004">
      <c r="A37" s="271" t="s">
        <v>74</v>
      </c>
      <c r="B37" s="65" t="s">
        <v>1174</v>
      </c>
      <c r="C37" s="32" t="s">
        <v>305</v>
      </c>
      <c r="D37" s="272" t="s">
        <v>508</v>
      </c>
      <c r="E37" s="272" t="s">
        <v>508</v>
      </c>
      <c r="F37" s="272" t="s">
        <v>1081</v>
      </c>
      <c r="G37" s="273">
        <f>VLOOKUP(C37,ADMINISTRATIVAS!$F$12:$L$76,7,FALSE)</f>
        <v>0</v>
      </c>
      <c r="H37" s="271" t="s">
        <v>74</v>
      </c>
    </row>
    <row r="38" spans="1:8" x14ac:dyDescent="0.55000000000000004">
      <c r="A38" s="271" t="s">
        <v>74</v>
      </c>
      <c r="B38" s="32" t="s">
        <v>312</v>
      </c>
      <c r="C38" s="32" t="s">
        <v>311</v>
      </c>
      <c r="D38" s="272" t="s">
        <v>508</v>
      </c>
      <c r="E38" s="272" t="s">
        <v>508</v>
      </c>
      <c r="F38" s="272" t="s">
        <v>1081</v>
      </c>
      <c r="G38" s="273">
        <f>VLOOKUP(C38,ADMINISTRATIVAS!$F$12:$L$76,7,FALSE)</f>
        <v>0</v>
      </c>
      <c r="H38" s="271" t="s">
        <v>74</v>
      </c>
    </row>
    <row r="39" spans="1:8" x14ac:dyDescent="0.55000000000000004">
      <c r="A39" s="271" t="s">
        <v>71</v>
      </c>
      <c r="B39" s="32" t="s">
        <v>318</v>
      </c>
      <c r="C39" s="32" t="s">
        <v>317</v>
      </c>
      <c r="D39" s="272" t="s">
        <v>508</v>
      </c>
      <c r="E39" s="272" t="s">
        <v>508</v>
      </c>
      <c r="F39" s="272" t="s">
        <v>1081</v>
      </c>
      <c r="G39" s="273">
        <f>VLOOKUP(C39,ADMINISTRATIVAS!$F$12:$L$76,7,FALSE)</f>
        <v>0</v>
      </c>
      <c r="H39" s="271" t="s">
        <v>71</v>
      </c>
    </row>
    <row r="40" spans="1:8" x14ac:dyDescent="0.55000000000000004">
      <c r="A40" s="271" t="s">
        <v>80</v>
      </c>
      <c r="B40" s="65" t="s">
        <v>886</v>
      </c>
      <c r="C40" s="32" t="s">
        <v>323</v>
      </c>
      <c r="D40" s="272" t="s">
        <v>508</v>
      </c>
      <c r="E40" s="272" t="s">
        <v>508</v>
      </c>
      <c r="F40" s="272" t="s">
        <v>1081</v>
      </c>
      <c r="G40" s="273">
        <f>VLOOKUP(C40,ADMINISTRATIVAS!$F$12:$L$76,7,FALSE)</f>
        <v>0</v>
      </c>
      <c r="H40" s="271" t="s">
        <v>80</v>
      </c>
    </row>
    <row r="41" spans="1:8" x14ac:dyDescent="0.55000000000000004">
      <c r="A41" s="271" t="s">
        <v>80</v>
      </c>
      <c r="B41" s="65" t="s">
        <v>339</v>
      </c>
      <c r="C41" s="65" t="s">
        <v>338</v>
      </c>
      <c r="D41" s="272" t="s">
        <v>508</v>
      </c>
      <c r="E41" s="272" t="s">
        <v>508</v>
      </c>
      <c r="F41" s="272" t="s">
        <v>1081</v>
      </c>
      <c r="G41" s="273">
        <f>VLOOKUP(C41,ADMINISTRATIVAS!$F$12:$L$76,7,FALSE)</f>
        <v>0</v>
      </c>
      <c r="H41" s="271" t="s">
        <v>80</v>
      </c>
    </row>
    <row r="42" spans="1:8" x14ac:dyDescent="0.55000000000000004">
      <c r="A42" s="271" t="s">
        <v>80</v>
      </c>
      <c r="B42" s="65" t="s">
        <v>356</v>
      </c>
      <c r="C42" s="32" t="s">
        <v>350</v>
      </c>
      <c r="D42" s="272" t="s">
        <v>508</v>
      </c>
      <c r="E42" s="272" t="s">
        <v>508</v>
      </c>
      <c r="F42" s="272" t="s">
        <v>1081</v>
      </c>
      <c r="G42" s="273">
        <f>VLOOKUP(C42,ADMINISTRATIVAS!$F$12:$L$76,7,FALSE)</f>
        <v>0</v>
      </c>
      <c r="H42" s="271" t="s">
        <v>80</v>
      </c>
    </row>
    <row r="43" spans="1:8" x14ac:dyDescent="0.55000000000000004">
      <c r="A43" s="271" t="s">
        <v>80</v>
      </c>
      <c r="B43" s="65" t="s">
        <v>415</v>
      </c>
      <c r="C43" s="32" t="s">
        <v>350</v>
      </c>
      <c r="D43" s="272" t="s">
        <v>508</v>
      </c>
      <c r="E43" s="272" t="s">
        <v>508</v>
      </c>
      <c r="F43" s="272" t="s">
        <v>1081</v>
      </c>
      <c r="G43" s="273">
        <f>VLOOKUP(C43,ADMINISTRATIVAS!$F$12:$L$76,7,FALSE)</f>
        <v>0</v>
      </c>
      <c r="H43" s="271" t="s">
        <v>80</v>
      </c>
    </row>
    <row r="44" spans="1:8" x14ac:dyDescent="0.55000000000000004">
      <c r="A44" s="271" t="s">
        <v>80</v>
      </c>
      <c r="B44" s="32" t="s">
        <v>356</v>
      </c>
      <c r="C44" s="32" t="s">
        <v>355</v>
      </c>
      <c r="D44" s="272" t="s">
        <v>508</v>
      </c>
      <c r="E44" s="272" t="s">
        <v>508</v>
      </c>
      <c r="F44" s="272" t="s">
        <v>1081</v>
      </c>
      <c r="G44" s="273">
        <f>VLOOKUP(C44,ADMINISTRATIVAS!$F$12:$L$76,7,FALSE)</f>
        <v>0</v>
      </c>
      <c r="H44" s="271" t="s">
        <v>80</v>
      </c>
    </row>
    <row r="45" spans="1:8" x14ac:dyDescent="0.55000000000000004">
      <c r="A45" s="271" t="s">
        <v>71</v>
      </c>
      <c r="B45" s="32" t="s">
        <v>365</v>
      </c>
      <c r="C45" s="65" t="s">
        <v>364</v>
      </c>
      <c r="D45" s="272" t="s">
        <v>508</v>
      </c>
      <c r="E45" s="272" t="s">
        <v>508</v>
      </c>
      <c r="F45" s="272" t="s">
        <v>1081</v>
      </c>
      <c r="G45" s="273">
        <f>VLOOKUP(C45,ADMINISTRATIVAS!$F$12:$L$76,7,FALSE)</f>
        <v>0</v>
      </c>
      <c r="H45" s="271" t="s">
        <v>71</v>
      </c>
    </row>
    <row r="46" spans="1:8" x14ac:dyDescent="0.55000000000000004">
      <c r="A46" s="271" t="s">
        <v>80</v>
      </c>
      <c r="B46" s="65" t="s">
        <v>1175</v>
      </c>
      <c r="C46" s="65" t="s">
        <v>370</v>
      </c>
      <c r="D46" s="272" t="s">
        <v>508</v>
      </c>
      <c r="E46" s="272" t="s">
        <v>508</v>
      </c>
      <c r="F46" s="272" t="s">
        <v>1081</v>
      </c>
      <c r="G46" s="273">
        <f>VLOOKUP(C46,ADMINISTRATIVAS!$F$12:$L$76,7,FALSE)</f>
        <v>0</v>
      </c>
      <c r="H46" s="271" t="s">
        <v>80</v>
      </c>
    </row>
    <row r="47" spans="1:8" x14ac:dyDescent="0.55000000000000004">
      <c r="A47" s="271" t="s">
        <v>80</v>
      </c>
      <c r="B47" s="65" t="s">
        <v>1167</v>
      </c>
      <c r="C47" s="65" t="s">
        <v>370</v>
      </c>
      <c r="D47" s="272" t="s">
        <v>508</v>
      </c>
      <c r="E47" s="272" t="s">
        <v>508</v>
      </c>
      <c r="F47" s="272" t="s">
        <v>1081</v>
      </c>
      <c r="G47" s="273">
        <f>VLOOKUP(C47,ADMINISTRATIVAS!$F$12:$L$76,7,FALSE)</f>
        <v>0</v>
      </c>
      <c r="H47" s="271" t="s">
        <v>80</v>
      </c>
    </row>
    <row r="48" spans="1:8" x14ac:dyDescent="0.55000000000000004">
      <c r="A48" s="271" t="s">
        <v>80</v>
      </c>
      <c r="B48" s="65" t="s">
        <v>1168</v>
      </c>
      <c r="C48" s="65" t="s">
        <v>370</v>
      </c>
      <c r="D48" s="272" t="s">
        <v>508</v>
      </c>
      <c r="E48" s="272" t="s">
        <v>508</v>
      </c>
      <c r="F48" s="272" t="s">
        <v>1081</v>
      </c>
      <c r="G48" s="273">
        <f>VLOOKUP(C48,ADMINISTRATIVAS!$F$12:$L$76,7,FALSE)</f>
        <v>0</v>
      </c>
      <c r="H48" s="271" t="s">
        <v>80</v>
      </c>
    </row>
    <row r="49" spans="1:8" x14ac:dyDescent="0.55000000000000004">
      <c r="A49" s="271" t="s">
        <v>80</v>
      </c>
      <c r="B49" s="65" t="s">
        <v>1169</v>
      </c>
      <c r="C49" s="65" t="s">
        <v>370</v>
      </c>
      <c r="D49" s="272" t="s">
        <v>508</v>
      </c>
      <c r="E49" s="272" t="s">
        <v>508</v>
      </c>
      <c r="F49" s="272" t="s">
        <v>1081</v>
      </c>
      <c r="G49" s="273">
        <f>VLOOKUP(C49,ADMINISTRATIVAS!$F$12:$L$76,7,FALSE)</f>
        <v>0</v>
      </c>
      <c r="H49" s="271" t="s">
        <v>80</v>
      </c>
    </row>
    <row r="50" spans="1:8" x14ac:dyDescent="0.55000000000000004">
      <c r="A50" s="271" t="s">
        <v>80</v>
      </c>
      <c r="B50" s="65" t="s">
        <v>1170</v>
      </c>
      <c r="C50" s="65" t="s">
        <v>370</v>
      </c>
      <c r="D50" s="272" t="s">
        <v>508</v>
      </c>
      <c r="E50" s="272" t="s">
        <v>508</v>
      </c>
      <c r="F50" s="272" t="s">
        <v>1081</v>
      </c>
      <c r="G50" s="273">
        <f>VLOOKUP(C50,ADMINISTRATIVAS!$F$12:$L$76,7,FALSE)</f>
        <v>0</v>
      </c>
      <c r="H50" s="271" t="s">
        <v>80</v>
      </c>
    </row>
    <row r="51" spans="1:8" x14ac:dyDescent="0.55000000000000004">
      <c r="A51" s="271" t="s">
        <v>80</v>
      </c>
      <c r="B51" s="65" t="s">
        <v>356</v>
      </c>
      <c r="C51" s="32" t="s">
        <v>385</v>
      </c>
      <c r="D51" s="272" t="s">
        <v>508</v>
      </c>
      <c r="E51" s="272" t="s">
        <v>508</v>
      </c>
      <c r="F51" s="272" t="s">
        <v>1081</v>
      </c>
      <c r="G51" s="273">
        <f>VLOOKUP(C51,ADMINISTRATIVAS!$F$12:$L$76,7,FALSE)</f>
        <v>0</v>
      </c>
      <c r="H51" s="271" t="s">
        <v>80</v>
      </c>
    </row>
    <row r="52" spans="1:8" x14ac:dyDescent="0.55000000000000004">
      <c r="A52" s="271" t="s">
        <v>80</v>
      </c>
      <c r="B52" s="65" t="s">
        <v>415</v>
      </c>
      <c r="C52" s="32" t="s">
        <v>385</v>
      </c>
      <c r="D52" s="272" t="s">
        <v>508</v>
      </c>
      <c r="E52" s="272" t="s">
        <v>508</v>
      </c>
      <c r="F52" s="272" t="s">
        <v>1081</v>
      </c>
      <c r="G52" s="273">
        <f>VLOOKUP(C52,ADMINISTRATIVAS!$F$12:$L$76,7,FALSE)</f>
        <v>0</v>
      </c>
      <c r="H52" s="271" t="s">
        <v>80</v>
      </c>
    </row>
    <row r="53" spans="1:8" x14ac:dyDescent="0.55000000000000004">
      <c r="A53" s="271" t="s">
        <v>71</v>
      </c>
      <c r="B53" s="65" t="s">
        <v>1176</v>
      </c>
      <c r="C53" s="32" t="s">
        <v>396</v>
      </c>
      <c r="D53" s="272" t="s">
        <v>508</v>
      </c>
      <c r="E53" s="272" t="s">
        <v>508</v>
      </c>
      <c r="F53" s="272" t="s">
        <v>1081</v>
      </c>
      <c r="G53" s="273">
        <f>VLOOKUP(C53,ADMINISTRATIVAS!$F$12:$L$76,7,FALSE)</f>
        <v>0</v>
      </c>
      <c r="H53" s="271" t="s">
        <v>71</v>
      </c>
    </row>
    <row r="54" spans="1:8" x14ac:dyDescent="0.55000000000000004">
      <c r="A54" s="271" t="s">
        <v>71</v>
      </c>
      <c r="B54" s="65" t="s">
        <v>1177</v>
      </c>
      <c r="C54" s="32" t="s">
        <v>396</v>
      </c>
      <c r="D54" s="272" t="s">
        <v>508</v>
      </c>
      <c r="E54" s="272" t="s">
        <v>508</v>
      </c>
      <c r="F54" s="272" t="s">
        <v>1081</v>
      </c>
      <c r="G54" s="273">
        <f>VLOOKUP(C54,ADMINISTRATIVAS!$F$12:$L$76,7,FALSE)</f>
        <v>0</v>
      </c>
      <c r="H54" s="271" t="s">
        <v>71</v>
      </c>
    </row>
    <row r="55" spans="1:8" x14ac:dyDescent="0.55000000000000004">
      <c r="A55" s="271" t="s">
        <v>71</v>
      </c>
      <c r="B55" s="65" t="s">
        <v>1178</v>
      </c>
      <c r="C55" s="32" t="s">
        <v>396</v>
      </c>
      <c r="D55" s="272" t="s">
        <v>508</v>
      </c>
      <c r="E55" s="272" t="s">
        <v>508</v>
      </c>
      <c r="F55" s="272" t="s">
        <v>1081</v>
      </c>
      <c r="G55" s="273">
        <f>VLOOKUP(C55,ADMINISTRATIVAS!$F$12:$L$76,7,FALSE)</f>
        <v>0</v>
      </c>
      <c r="H55" s="271" t="s">
        <v>71</v>
      </c>
    </row>
    <row r="56" spans="1:8" x14ac:dyDescent="0.55000000000000004">
      <c r="A56" s="271" t="s">
        <v>71</v>
      </c>
      <c r="B56" s="65" t="s">
        <v>1176</v>
      </c>
      <c r="C56" s="32" t="s">
        <v>403</v>
      </c>
      <c r="D56" s="272" t="s">
        <v>508</v>
      </c>
      <c r="E56" s="272" t="s">
        <v>508</v>
      </c>
      <c r="F56" s="272" t="s">
        <v>1081</v>
      </c>
      <c r="G56" s="273">
        <f>VLOOKUP(C56,ADMINISTRATIVAS!$F$12:$L$76,7,FALSE)</f>
        <v>0</v>
      </c>
      <c r="H56" s="271" t="s">
        <v>71</v>
      </c>
    </row>
    <row r="57" spans="1:8" x14ac:dyDescent="0.55000000000000004">
      <c r="A57" s="271" t="s">
        <v>71</v>
      </c>
      <c r="B57" s="65" t="s">
        <v>1177</v>
      </c>
      <c r="C57" s="32" t="s">
        <v>403</v>
      </c>
      <c r="D57" s="272" t="s">
        <v>508</v>
      </c>
      <c r="E57" s="272" t="s">
        <v>508</v>
      </c>
      <c r="F57" s="272" t="s">
        <v>1081</v>
      </c>
      <c r="G57" s="273">
        <f>VLOOKUP(C57,ADMINISTRATIVAS!$F$12:$L$76,7,FALSE)</f>
        <v>0</v>
      </c>
      <c r="H57" s="271" t="s">
        <v>71</v>
      </c>
    </row>
    <row r="58" spans="1:8" x14ac:dyDescent="0.55000000000000004">
      <c r="A58" s="271" t="s">
        <v>80</v>
      </c>
      <c r="B58" s="32" t="s">
        <v>415</v>
      </c>
      <c r="C58" s="32" t="s">
        <v>414</v>
      </c>
      <c r="D58" s="272" t="s">
        <v>508</v>
      </c>
      <c r="E58" s="272" t="s">
        <v>508</v>
      </c>
      <c r="F58" s="272" t="s">
        <v>1081</v>
      </c>
      <c r="G58" s="273">
        <f>VLOOKUP(C58,ADMINISTRATIVAS!$F$12:$L$76,7,FALSE)</f>
        <v>0</v>
      </c>
      <c r="H58" s="271" t="s">
        <v>80</v>
      </c>
    </row>
    <row r="59" spans="1:8" x14ac:dyDescent="0.55000000000000004">
      <c r="A59" s="271" t="s">
        <v>80</v>
      </c>
      <c r="B59" s="65" t="s">
        <v>356</v>
      </c>
      <c r="C59" s="32" t="s">
        <v>429</v>
      </c>
      <c r="D59" s="272" t="s">
        <v>508</v>
      </c>
      <c r="E59" s="272" t="s">
        <v>508</v>
      </c>
      <c r="F59" s="272" t="s">
        <v>1081</v>
      </c>
      <c r="G59" s="273">
        <f>VLOOKUP(C59,ADMINISTRATIVAS!$F$12:$L$76,7,FALSE)</f>
        <v>0</v>
      </c>
      <c r="H59" s="271" t="s">
        <v>80</v>
      </c>
    </row>
    <row r="60" spans="1:8" x14ac:dyDescent="0.55000000000000004">
      <c r="A60" s="271" t="s">
        <v>80</v>
      </c>
      <c r="B60" s="65" t="s">
        <v>738</v>
      </c>
      <c r="C60" s="32" t="s">
        <v>429</v>
      </c>
      <c r="D60" s="272" t="s">
        <v>508</v>
      </c>
      <c r="E60" s="272" t="s">
        <v>508</v>
      </c>
      <c r="F60" s="272" t="s">
        <v>1081</v>
      </c>
      <c r="G60" s="273">
        <f>VLOOKUP(C60,ADMINISTRATIVAS!$F$12:$L$76,7,FALSE)</f>
        <v>0</v>
      </c>
      <c r="H60" s="271" t="s">
        <v>80</v>
      </c>
    </row>
    <row r="61" spans="1:8" x14ac:dyDescent="0.55000000000000004">
      <c r="A61" s="271" t="s">
        <v>80</v>
      </c>
      <c r="B61" s="65" t="s">
        <v>1179</v>
      </c>
      <c r="C61" s="32" t="s">
        <v>434</v>
      </c>
      <c r="D61" s="272" t="s">
        <v>508</v>
      </c>
      <c r="E61" s="272" t="s">
        <v>508</v>
      </c>
      <c r="F61" s="272" t="s">
        <v>1081</v>
      </c>
      <c r="G61" s="273">
        <f>VLOOKUP(C61,ADMINISTRATIVAS!$F$12:$L$76,7,FALSE)</f>
        <v>0</v>
      </c>
      <c r="H61" s="271" t="s">
        <v>80</v>
      </c>
    </row>
    <row r="62" spans="1:8" x14ac:dyDescent="0.55000000000000004">
      <c r="A62" s="271" t="s">
        <v>80</v>
      </c>
      <c r="B62" s="65" t="s">
        <v>1180</v>
      </c>
      <c r="C62" s="32" t="s">
        <v>434</v>
      </c>
      <c r="D62" s="272" t="s">
        <v>508</v>
      </c>
      <c r="E62" s="272" t="s">
        <v>508</v>
      </c>
      <c r="F62" s="272" t="s">
        <v>1081</v>
      </c>
      <c r="G62" s="273">
        <f>VLOOKUP(C62,ADMINISTRATIVAS!$F$12:$L$76,7,FALSE)</f>
        <v>0</v>
      </c>
      <c r="H62" s="271" t="s">
        <v>80</v>
      </c>
    </row>
    <row r="63" spans="1:8" x14ac:dyDescent="0.55000000000000004">
      <c r="A63" s="271" t="s">
        <v>80</v>
      </c>
      <c r="B63" s="65" t="s">
        <v>1181</v>
      </c>
      <c r="C63" s="32" t="s">
        <v>434</v>
      </c>
      <c r="D63" s="272" t="s">
        <v>508</v>
      </c>
      <c r="E63" s="272" t="s">
        <v>508</v>
      </c>
      <c r="F63" s="272" t="s">
        <v>1081</v>
      </c>
      <c r="G63" s="273">
        <f>VLOOKUP(C63,ADMINISTRATIVAS!$F$12:$L$76,7,FALSE)</f>
        <v>0</v>
      </c>
      <c r="H63" s="271" t="s">
        <v>80</v>
      </c>
    </row>
    <row r="64" spans="1:8" x14ac:dyDescent="0.55000000000000004">
      <c r="A64" s="271" t="s">
        <v>80</v>
      </c>
      <c r="B64" s="65" t="s">
        <v>356</v>
      </c>
      <c r="C64" s="32" t="s">
        <v>434</v>
      </c>
      <c r="D64" s="272" t="s">
        <v>508</v>
      </c>
      <c r="E64" s="272" t="s">
        <v>508</v>
      </c>
      <c r="F64" s="272" t="s">
        <v>1081</v>
      </c>
      <c r="G64" s="273">
        <f>VLOOKUP(C64,ADMINISTRATIVAS!$F$12:$L$76,7,FALSE)</f>
        <v>0</v>
      </c>
      <c r="H64" s="271" t="s">
        <v>80</v>
      </c>
    </row>
    <row r="65" spans="1:8" x14ac:dyDescent="0.55000000000000004">
      <c r="A65" s="271" t="s">
        <v>80</v>
      </c>
      <c r="B65" s="65" t="s">
        <v>1182</v>
      </c>
      <c r="C65" s="32" t="s">
        <v>434</v>
      </c>
      <c r="D65" s="272" t="s">
        <v>508</v>
      </c>
      <c r="E65" s="272" t="s">
        <v>508</v>
      </c>
      <c r="F65" s="272" t="s">
        <v>1081</v>
      </c>
      <c r="G65" s="273">
        <f>VLOOKUP(C65,ADMINISTRATIVAS!$F$12:$L$76,7,FALSE)</f>
        <v>0</v>
      </c>
      <c r="H65" s="271" t="s">
        <v>80</v>
      </c>
    </row>
    <row r="66" spans="1:8" x14ac:dyDescent="0.55000000000000004">
      <c r="A66" s="271" t="s">
        <v>80</v>
      </c>
      <c r="B66" s="65" t="s">
        <v>738</v>
      </c>
      <c r="C66" s="32" t="s">
        <v>434</v>
      </c>
      <c r="D66" s="272" t="s">
        <v>508</v>
      </c>
      <c r="E66" s="272" t="s">
        <v>508</v>
      </c>
      <c r="F66" s="272" t="s">
        <v>1081</v>
      </c>
      <c r="G66" s="273">
        <f>VLOOKUP(C66,ADMINISTRATIVAS!$F$12:$L$76,7,FALSE)</f>
        <v>0</v>
      </c>
      <c r="H66" s="271" t="s">
        <v>80</v>
      </c>
    </row>
    <row r="67" spans="1:8" x14ac:dyDescent="0.55000000000000004">
      <c r="A67" s="271" t="s">
        <v>80</v>
      </c>
      <c r="B67" s="65" t="s">
        <v>1181</v>
      </c>
      <c r="C67" s="32" t="s">
        <v>442</v>
      </c>
      <c r="D67" s="272" t="s">
        <v>508</v>
      </c>
      <c r="E67" s="272" t="s">
        <v>508</v>
      </c>
      <c r="F67" s="272" t="s">
        <v>1081</v>
      </c>
      <c r="G67" s="273">
        <f>VLOOKUP(C67,ADMINISTRATIVAS!$F$12:$L$76,7,FALSE)</f>
        <v>0</v>
      </c>
      <c r="H67" s="271" t="s">
        <v>80</v>
      </c>
    </row>
    <row r="68" spans="1:8" x14ac:dyDescent="0.55000000000000004">
      <c r="A68" s="271" t="s">
        <v>80</v>
      </c>
      <c r="B68" s="65" t="s">
        <v>1182</v>
      </c>
      <c r="C68" s="32" t="s">
        <v>442</v>
      </c>
      <c r="D68" s="272" t="s">
        <v>508</v>
      </c>
      <c r="E68" s="272" t="s">
        <v>508</v>
      </c>
      <c r="F68" s="272" t="s">
        <v>1081</v>
      </c>
      <c r="G68" s="273">
        <f>VLOOKUP(C68,ADMINISTRATIVAS!$F$12:$L$76,7,FALSE)</f>
        <v>0</v>
      </c>
      <c r="H68" s="271" t="s">
        <v>80</v>
      </c>
    </row>
    <row r="69" spans="1:8" x14ac:dyDescent="0.55000000000000004">
      <c r="A69" s="271" t="s">
        <v>80</v>
      </c>
      <c r="B69" s="65" t="s">
        <v>738</v>
      </c>
      <c r="C69" s="32" t="s">
        <v>442</v>
      </c>
      <c r="D69" s="272" t="s">
        <v>508</v>
      </c>
      <c r="E69" s="272" t="s">
        <v>508</v>
      </c>
      <c r="F69" s="272" t="s">
        <v>1081</v>
      </c>
      <c r="G69" s="273">
        <f>VLOOKUP(C69,ADMINISTRATIVAS!$F$12:$L$76,7,FALSE)</f>
        <v>0</v>
      </c>
      <c r="H69" s="271" t="s">
        <v>80</v>
      </c>
    </row>
    <row r="70" spans="1:8" x14ac:dyDescent="0.55000000000000004">
      <c r="A70" s="271" t="s">
        <v>80</v>
      </c>
      <c r="B70" s="65" t="s">
        <v>1181</v>
      </c>
      <c r="C70" s="32" t="s">
        <v>447</v>
      </c>
      <c r="D70" s="272" t="s">
        <v>508</v>
      </c>
      <c r="E70" s="272" t="s">
        <v>508</v>
      </c>
      <c r="F70" s="272" t="s">
        <v>1081</v>
      </c>
      <c r="G70" s="273">
        <f>VLOOKUP(C70,ADMINISTRATIVAS!$F$12:$L$76,7,FALSE)</f>
        <v>0</v>
      </c>
      <c r="H70" s="271" t="s">
        <v>80</v>
      </c>
    </row>
    <row r="71" spans="1:8" x14ac:dyDescent="0.55000000000000004">
      <c r="A71" s="271" t="s">
        <v>80</v>
      </c>
      <c r="B71" s="65" t="s">
        <v>1182</v>
      </c>
      <c r="C71" s="32" t="s">
        <v>447</v>
      </c>
      <c r="D71" s="272" t="s">
        <v>508</v>
      </c>
      <c r="E71" s="272" t="s">
        <v>508</v>
      </c>
      <c r="F71" s="272" t="s">
        <v>1081</v>
      </c>
      <c r="G71" s="273">
        <f>VLOOKUP(C71,ADMINISTRATIVAS!$F$12:$L$76,7,FALSE)</f>
        <v>0</v>
      </c>
      <c r="H71" s="271" t="s">
        <v>80</v>
      </c>
    </row>
    <row r="72" spans="1:8" x14ac:dyDescent="0.55000000000000004">
      <c r="A72" s="271" t="s">
        <v>80</v>
      </c>
      <c r="B72" s="65" t="s">
        <v>1181</v>
      </c>
      <c r="C72" s="32" t="s">
        <v>452</v>
      </c>
      <c r="D72" s="272" t="s">
        <v>508</v>
      </c>
      <c r="E72" s="272" t="s">
        <v>508</v>
      </c>
      <c r="F72" s="272" t="s">
        <v>1081</v>
      </c>
      <c r="G72" s="273">
        <f>VLOOKUP(C72,ADMINISTRATIVAS!$F$12:$L$76,7,FALSE)</f>
        <v>0</v>
      </c>
      <c r="H72" s="271" t="s">
        <v>80</v>
      </c>
    </row>
    <row r="73" spans="1:8" x14ac:dyDescent="0.55000000000000004">
      <c r="A73" s="271" t="s">
        <v>80</v>
      </c>
      <c r="B73" s="65" t="s">
        <v>738</v>
      </c>
      <c r="C73" s="32" t="s">
        <v>452</v>
      </c>
      <c r="D73" s="272" t="s">
        <v>508</v>
      </c>
      <c r="E73" s="272" t="s">
        <v>508</v>
      </c>
      <c r="F73" s="272" t="s">
        <v>1081</v>
      </c>
      <c r="G73" s="273">
        <f>VLOOKUP(C73,ADMINISTRATIVAS!$F$12:$L$76,7,FALSE)</f>
        <v>0</v>
      </c>
      <c r="H73" s="271" t="s">
        <v>80</v>
      </c>
    </row>
    <row r="74" spans="1:8" x14ac:dyDescent="0.55000000000000004">
      <c r="A74" s="271" t="s">
        <v>80</v>
      </c>
      <c r="B74" s="32" t="s">
        <v>356</v>
      </c>
      <c r="C74" s="274" t="s">
        <v>547</v>
      </c>
      <c r="D74" s="272" t="s">
        <v>508</v>
      </c>
      <c r="E74" s="272" t="s">
        <v>508</v>
      </c>
      <c r="F74" s="272" t="s">
        <v>1183</v>
      </c>
      <c r="G74" s="273">
        <f>VLOOKUP(C74,TECNICAS!$E$12:$K$117,7,FALSE)</f>
        <v>0</v>
      </c>
      <c r="H74" s="271" t="s">
        <v>80</v>
      </c>
    </row>
    <row r="75" spans="1:8" x14ac:dyDescent="0.55000000000000004">
      <c r="A75" s="271" t="s">
        <v>80</v>
      </c>
      <c r="B75" s="65" t="s">
        <v>1173</v>
      </c>
      <c r="C75" s="274" t="s">
        <v>552</v>
      </c>
      <c r="D75" s="272" t="s">
        <v>508</v>
      </c>
      <c r="E75" s="272" t="s">
        <v>508</v>
      </c>
      <c r="F75" s="272" t="s">
        <v>1183</v>
      </c>
      <c r="G75" s="273">
        <f>VLOOKUP(C75,TECNICAS!$E$12:$K$117,7,FALSE)</f>
        <v>0</v>
      </c>
      <c r="H75" s="271" t="s">
        <v>80</v>
      </c>
    </row>
    <row r="76" spans="1:8" x14ac:dyDescent="0.55000000000000004">
      <c r="A76" s="271" t="s">
        <v>80</v>
      </c>
      <c r="B76" s="65" t="s">
        <v>356</v>
      </c>
      <c r="C76" s="274" t="s">
        <v>552</v>
      </c>
      <c r="D76" s="272" t="s">
        <v>508</v>
      </c>
      <c r="E76" s="272" t="s">
        <v>508</v>
      </c>
      <c r="F76" s="272" t="s">
        <v>1183</v>
      </c>
      <c r="G76" s="273">
        <f>VLOOKUP(C76,TECNICAS!$E$12:$K$117,7,FALSE)</f>
        <v>0</v>
      </c>
      <c r="H76" s="271" t="s">
        <v>80</v>
      </c>
    </row>
    <row r="77" spans="1:8" x14ac:dyDescent="0.55000000000000004">
      <c r="A77" s="271" t="s">
        <v>80</v>
      </c>
      <c r="B77" s="65" t="s">
        <v>1184</v>
      </c>
      <c r="C77" s="274" t="s">
        <v>552</v>
      </c>
      <c r="D77" s="272" t="s">
        <v>508</v>
      </c>
      <c r="E77" s="272" t="s">
        <v>508</v>
      </c>
      <c r="F77" s="272" t="s">
        <v>1183</v>
      </c>
      <c r="G77" s="273">
        <f>VLOOKUP(C77,TECNICAS!$E$12:$K$117,7,FALSE)</f>
        <v>0</v>
      </c>
      <c r="H77" s="271" t="s">
        <v>80</v>
      </c>
    </row>
    <row r="78" spans="1:8" x14ac:dyDescent="0.55000000000000004">
      <c r="A78" s="271" t="s">
        <v>80</v>
      </c>
      <c r="B78" s="32" t="s">
        <v>564</v>
      </c>
      <c r="C78" s="65" t="s">
        <v>563</v>
      </c>
      <c r="D78" s="272" t="s">
        <v>508</v>
      </c>
      <c r="E78" s="272" t="s">
        <v>508</v>
      </c>
      <c r="F78" s="272" t="s">
        <v>1183</v>
      </c>
      <c r="G78" s="273">
        <f>VLOOKUP(C78,TECNICAS!$E$12:$K$117,7,FALSE)</f>
        <v>0</v>
      </c>
      <c r="H78" s="271" t="s">
        <v>80</v>
      </c>
    </row>
    <row r="79" spans="1:8" x14ac:dyDescent="0.55000000000000004">
      <c r="A79" s="271" t="s">
        <v>80</v>
      </c>
      <c r="B79" s="32" t="s">
        <v>564</v>
      </c>
      <c r="C79" s="65" t="s">
        <v>569</v>
      </c>
      <c r="D79" s="272" t="s">
        <v>508</v>
      </c>
      <c r="E79" s="272" t="s">
        <v>508</v>
      </c>
      <c r="F79" s="272" t="s">
        <v>1183</v>
      </c>
      <c r="G79" s="273">
        <f>VLOOKUP(C79,TECNICAS!$E$12:$K$117,7,FALSE)</f>
        <v>0</v>
      </c>
      <c r="H79" s="271" t="s">
        <v>80</v>
      </c>
    </row>
    <row r="80" spans="1:8" x14ac:dyDescent="0.55000000000000004">
      <c r="A80" s="271" t="s">
        <v>80</v>
      </c>
      <c r="B80" s="65" t="s">
        <v>1173</v>
      </c>
      <c r="C80" s="65" t="s">
        <v>574</v>
      </c>
      <c r="D80" s="272" t="s">
        <v>508</v>
      </c>
      <c r="E80" s="272" t="s">
        <v>508</v>
      </c>
      <c r="F80" s="272" t="s">
        <v>1183</v>
      </c>
      <c r="G80" s="273">
        <f>VLOOKUP(C80,TECNICAS!$E$12:$K$117,7,FALSE)</f>
        <v>0</v>
      </c>
      <c r="H80" s="271" t="s">
        <v>80</v>
      </c>
    </row>
    <row r="81" spans="1:8" x14ac:dyDescent="0.55000000000000004">
      <c r="A81" s="271" t="s">
        <v>80</v>
      </c>
      <c r="B81" s="65" t="s">
        <v>356</v>
      </c>
      <c r="C81" s="65" t="s">
        <v>574</v>
      </c>
      <c r="D81" s="272" t="s">
        <v>508</v>
      </c>
      <c r="E81" s="272" t="s">
        <v>508</v>
      </c>
      <c r="F81" s="272" t="s">
        <v>1183</v>
      </c>
      <c r="G81" s="273">
        <f>VLOOKUP(C81,TECNICAS!$E$12:$K$117,7,FALSE)</f>
        <v>0</v>
      </c>
      <c r="H81" s="271" t="s">
        <v>80</v>
      </c>
    </row>
    <row r="82" spans="1:8" x14ac:dyDescent="0.55000000000000004">
      <c r="A82" s="271" t="s">
        <v>80</v>
      </c>
      <c r="B82" s="32" t="s">
        <v>564</v>
      </c>
      <c r="C82" s="65" t="s">
        <v>580</v>
      </c>
      <c r="D82" s="272" t="s">
        <v>508</v>
      </c>
      <c r="E82" s="272" t="s">
        <v>508</v>
      </c>
      <c r="F82" s="272" t="s">
        <v>1183</v>
      </c>
      <c r="G82" s="273">
        <f>VLOOKUP(C82,TECNICAS!$E$12:$K$117,7,FALSE)</f>
        <v>0</v>
      </c>
      <c r="H82" s="271" t="s">
        <v>80</v>
      </c>
    </row>
    <row r="83" spans="1:8" x14ac:dyDescent="0.55000000000000004">
      <c r="A83" s="271" t="s">
        <v>80</v>
      </c>
      <c r="B83" s="32" t="s">
        <v>564</v>
      </c>
      <c r="C83" s="65" t="s">
        <v>599</v>
      </c>
      <c r="D83" s="272" t="s">
        <v>508</v>
      </c>
      <c r="E83" s="272" t="s">
        <v>508</v>
      </c>
      <c r="F83" s="272" t="s">
        <v>1183</v>
      </c>
      <c r="G83" s="273">
        <f>VLOOKUP(C83,TECNICAS!$E$12:$K$117,7,FALSE)</f>
        <v>0</v>
      </c>
      <c r="H83" s="271" t="s">
        <v>80</v>
      </c>
    </row>
    <row r="84" spans="1:8" x14ac:dyDescent="0.55000000000000004">
      <c r="A84" s="271" t="s">
        <v>80</v>
      </c>
      <c r="B84" s="65" t="s">
        <v>1173</v>
      </c>
      <c r="C84" s="65" t="s">
        <v>608</v>
      </c>
      <c r="D84" s="272" t="s">
        <v>508</v>
      </c>
      <c r="E84" s="272" t="s">
        <v>508</v>
      </c>
      <c r="F84" s="272" t="s">
        <v>1183</v>
      </c>
      <c r="G84" s="273">
        <f>VLOOKUP(C84,TECNICAS!$E$12:$K$117,7,FALSE)</f>
        <v>0</v>
      </c>
      <c r="H84" s="271" t="s">
        <v>80</v>
      </c>
    </row>
    <row r="85" spans="1:8" x14ac:dyDescent="0.55000000000000004">
      <c r="A85" s="271" t="s">
        <v>80</v>
      </c>
      <c r="B85" s="65" t="s">
        <v>356</v>
      </c>
      <c r="C85" s="65" t="s">
        <v>608</v>
      </c>
      <c r="D85" s="272" t="s">
        <v>508</v>
      </c>
      <c r="E85" s="272" t="s">
        <v>508</v>
      </c>
      <c r="F85" s="272" t="s">
        <v>1183</v>
      </c>
      <c r="G85" s="273">
        <f>VLOOKUP(C85,TECNICAS!$E$12:$K$117,7,FALSE)</f>
        <v>0</v>
      </c>
      <c r="H85" s="271" t="s">
        <v>80</v>
      </c>
    </row>
    <row r="86" spans="1:8" x14ac:dyDescent="0.55000000000000004">
      <c r="A86" s="271" t="s">
        <v>80</v>
      </c>
      <c r="B86" s="32" t="s">
        <v>564</v>
      </c>
      <c r="C86" s="65" t="s">
        <v>613</v>
      </c>
      <c r="D86" s="272" t="s">
        <v>508</v>
      </c>
      <c r="E86" s="272" t="s">
        <v>508</v>
      </c>
      <c r="F86" s="272" t="s">
        <v>1183</v>
      </c>
      <c r="G86" s="273">
        <f>VLOOKUP(C86,TECNICAS!$E$12:$K$117,7,FALSE)</f>
        <v>0</v>
      </c>
      <c r="H86" s="271" t="s">
        <v>80</v>
      </c>
    </row>
    <row r="87" spans="1:8" x14ac:dyDescent="0.55000000000000004">
      <c r="A87" s="271" t="s">
        <v>80</v>
      </c>
      <c r="B87" s="32" t="s">
        <v>564</v>
      </c>
      <c r="C87" s="65" t="s">
        <v>618</v>
      </c>
      <c r="D87" s="272" t="s">
        <v>508</v>
      </c>
      <c r="E87" s="272" t="s">
        <v>508</v>
      </c>
      <c r="F87" s="272" t="s">
        <v>1183</v>
      </c>
      <c r="G87" s="273">
        <f>VLOOKUP(C87,TECNICAS!$E$12:$K$117,7,FALSE)</f>
        <v>0</v>
      </c>
      <c r="H87" s="271" t="s">
        <v>80</v>
      </c>
    </row>
    <row r="88" spans="1:8" x14ac:dyDescent="0.55000000000000004">
      <c r="A88" s="271" t="s">
        <v>80</v>
      </c>
      <c r="B88" s="65" t="s">
        <v>1173</v>
      </c>
      <c r="C88" s="65" t="s">
        <v>623</v>
      </c>
      <c r="D88" s="272" t="s">
        <v>508</v>
      </c>
      <c r="E88" s="272" t="s">
        <v>508</v>
      </c>
      <c r="F88" s="272" t="s">
        <v>1183</v>
      </c>
      <c r="G88" s="273">
        <f>VLOOKUP(C88,TECNICAS!$E$12:$K$117,7,FALSE)</f>
        <v>0</v>
      </c>
      <c r="H88" s="271" t="s">
        <v>80</v>
      </c>
    </row>
    <row r="89" spans="1:8" x14ac:dyDescent="0.55000000000000004">
      <c r="A89" s="271" t="s">
        <v>80</v>
      </c>
      <c r="B89" s="65" t="s">
        <v>356</v>
      </c>
      <c r="C89" s="65" t="s">
        <v>623</v>
      </c>
      <c r="D89" s="272" t="s">
        <v>508</v>
      </c>
      <c r="E89" s="272" t="s">
        <v>508</v>
      </c>
      <c r="F89" s="272" t="s">
        <v>1183</v>
      </c>
      <c r="G89" s="273">
        <f>VLOOKUP(C89,TECNICAS!$E$12:$K$117,7,FALSE)</f>
        <v>0</v>
      </c>
      <c r="H89" s="271" t="s">
        <v>80</v>
      </c>
    </row>
    <row r="90" spans="1:8" x14ac:dyDescent="0.55000000000000004">
      <c r="A90" s="271" t="s">
        <v>80</v>
      </c>
      <c r="B90" s="32" t="s">
        <v>356</v>
      </c>
      <c r="C90" s="65" t="s">
        <v>628</v>
      </c>
      <c r="D90" s="272" t="s">
        <v>508</v>
      </c>
      <c r="E90" s="272" t="s">
        <v>508</v>
      </c>
      <c r="F90" s="272" t="s">
        <v>1183</v>
      </c>
      <c r="G90" s="273">
        <f>VLOOKUP(C90,TECNICAS!$E$12:$K$117,7,FALSE)</f>
        <v>0</v>
      </c>
      <c r="H90" s="271" t="s">
        <v>80</v>
      </c>
    </row>
    <row r="91" spans="1:8" x14ac:dyDescent="0.55000000000000004">
      <c r="A91" s="271" t="s">
        <v>80</v>
      </c>
      <c r="B91" s="32" t="s">
        <v>653</v>
      </c>
      <c r="C91" s="65" t="s">
        <v>652</v>
      </c>
      <c r="D91" s="272" t="s">
        <v>508</v>
      </c>
      <c r="E91" s="272" t="s">
        <v>508</v>
      </c>
      <c r="F91" s="272" t="s">
        <v>1183</v>
      </c>
      <c r="G91" s="273">
        <f>VLOOKUP(C91,TECNICAS!$E$12:$K$117,7,FALSE)</f>
        <v>0</v>
      </c>
      <c r="H91" s="271" t="s">
        <v>80</v>
      </c>
    </row>
    <row r="92" spans="1:8" x14ac:dyDescent="0.55000000000000004">
      <c r="A92" s="271" t="s">
        <v>80</v>
      </c>
      <c r="B92" s="65" t="s">
        <v>653</v>
      </c>
      <c r="C92" s="65" t="s">
        <v>659</v>
      </c>
      <c r="D92" s="272" t="s">
        <v>508</v>
      </c>
      <c r="E92" s="272" t="s">
        <v>508</v>
      </c>
      <c r="F92" s="272" t="s">
        <v>1183</v>
      </c>
      <c r="G92" s="273">
        <f>VLOOKUP(C92,TECNICAS!$E$12:$K$117,7,FALSE)</f>
        <v>0</v>
      </c>
      <c r="H92" s="271" t="s">
        <v>80</v>
      </c>
    </row>
    <row r="93" spans="1:8" x14ac:dyDescent="0.55000000000000004">
      <c r="A93" s="271" t="s">
        <v>80</v>
      </c>
      <c r="B93" s="65" t="s">
        <v>716</v>
      </c>
      <c r="C93" s="65" t="s">
        <v>659</v>
      </c>
      <c r="D93" s="272" t="s">
        <v>508</v>
      </c>
      <c r="E93" s="272" t="s">
        <v>508</v>
      </c>
      <c r="F93" s="272" t="s">
        <v>1183</v>
      </c>
      <c r="G93" s="273">
        <f>VLOOKUP(C93,TECNICAS!$E$12:$K$117,7,FALSE)</f>
        <v>0</v>
      </c>
      <c r="H93" s="271" t="s">
        <v>80</v>
      </c>
    </row>
    <row r="94" spans="1:8" x14ac:dyDescent="0.55000000000000004">
      <c r="A94" s="271" t="s">
        <v>71</v>
      </c>
      <c r="B94" s="65" t="s">
        <v>478</v>
      </c>
      <c r="C94" s="65" t="s">
        <v>671</v>
      </c>
      <c r="D94" s="272" t="s">
        <v>508</v>
      </c>
      <c r="E94" s="272" t="s">
        <v>508</v>
      </c>
      <c r="F94" s="272" t="s">
        <v>1183</v>
      </c>
      <c r="G94" s="273">
        <f>VLOOKUP(C94,TECNICAS!$E$12:$K$117,7,FALSE)</f>
        <v>0</v>
      </c>
      <c r="H94" s="271" t="s">
        <v>71</v>
      </c>
    </row>
    <row r="95" spans="1:8" x14ac:dyDescent="0.55000000000000004">
      <c r="A95" s="271" t="s">
        <v>80</v>
      </c>
      <c r="B95" s="65" t="s">
        <v>653</v>
      </c>
      <c r="C95" s="65" t="s">
        <v>671</v>
      </c>
      <c r="D95" s="272" t="s">
        <v>508</v>
      </c>
      <c r="E95" s="272" t="s">
        <v>508</v>
      </c>
      <c r="F95" s="272" t="s">
        <v>1183</v>
      </c>
      <c r="G95" s="273">
        <f>VLOOKUP(C95,TECNICAS!$E$12:$K$117,7,FALSE)</f>
        <v>0</v>
      </c>
      <c r="H95" s="271" t="s">
        <v>80</v>
      </c>
    </row>
    <row r="96" spans="1:8" x14ac:dyDescent="0.55000000000000004">
      <c r="A96" s="271" t="s">
        <v>80</v>
      </c>
      <c r="B96" s="65" t="s">
        <v>692</v>
      </c>
      <c r="C96" s="65" t="s">
        <v>671</v>
      </c>
      <c r="D96" s="272" t="s">
        <v>508</v>
      </c>
      <c r="E96" s="272" t="s">
        <v>508</v>
      </c>
      <c r="F96" s="272" t="s">
        <v>1183</v>
      </c>
      <c r="G96" s="273">
        <f>VLOOKUP(C96,TECNICAS!$E$12:$K$117,7,FALSE)</f>
        <v>0</v>
      </c>
      <c r="H96" s="271" t="s">
        <v>80</v>
      </c>
    </row>
    <row r="97" spans="1:8" x14ac:dyDescent="0.55000000000000004">
      <c r="A97" s="271" t="s">
        <v>80</v>
      </c>
      <c r="B97" s="32" t="s">
        <v>653</v>
      </c>
      <c r="C97" s="65" t="s">
        <v>682</v>
      </c>
      <c r="D97" s="272" t="s">
        <v>508</v>
      </c>
      <c r="E97" s="272" t="s">
        <v>508</v>
      </c>
      <c r="F97" s="272" t="s">
        <v>1183</v>
      </c>
      <c r="G97" s="273">
        <f>VLOOKUP(C97,TECNICAS!$E$12:$K$117,7,FALSE)</f>
        <v>0</v>
      </c>
      <c r="H97" s="271" t="s">
        <v>80</v>
      </c>
    </row>
    <row r="98" spans="1:8" x14ac:dyDescent="0.55000000000000004">
      <c r="A98" s="271" t="s">
        <v>80</v>
      </c>
      <c r="B98" s="32" t="s">
        <v>692</v>
      </c>
      <c r="C98" s="65" t="s">
        <v>691</v>
      </c>
      <c r="D98" s="272" t="s">
        <v>508</v>
      </c>
      <c r="E98" s="272" t="s">
        <v>508</v>
      </c>
      <c r="F98" s="272" t="s">
        <v>1183</v>
      </c>
      <c r="G98" s="273">
        <f>VLOOKUP(C98,TECNICAS!$E$12:$K$117,7,FALSE)</f>
        <v>0</v>
      </c>
      <c r="H98" s="271" t="s">
        <v>80</v>
      </c>
    </row>
    <row r="99" spans="1:8" x14ac:dyDescent="0.55000000000000004">
      <c r="A99" s="271" t="s">
        <v>71</v>
      </c>
      <c r="B99" s="65" t="s">
        <v>757</v>
      </c>
      <c r="C99" s="65" t="s">
        <v>697</v>
      </c>
      <c r="D99" s="272" t="s">
        <v>508</v>
      </c>
      <c r="E99" s="272" t="s">
        <v>508</v>
      </c>
      <c r="F99" s="272" t="s">
        <v>1183</v>
      </c>
      <c r="G99" s="273">
        <f>VLOOKUP(C99,TECNICAS!$E$12:$K$117,7,FALSE)</f>
        <v>0</v>
      </c>
      <c r="H99" s="271" t="s">
        <v>71</v>
      </c>
    </row>
    <row r="100" spans="1:8" x14ac:dyDescent="0.55000000000000004">
      <c r="A100" s="271" t="s">
        <v>80</v>
      </c>
      <c r="B100" s="65" t="s">
        <v>692</v>
      </c>
      <c r="C100" s="65" t="s">
        <v>697</v>
      </c>
      <c r="D100" s="272" t="s">
        <v>508</v>
      </c>
      <c r="E100" s="272" t="s">
        <v>508</v>
      </c>
      <c r="F100" s="272" t="s">
        <v>1183</v>
      </c>
      <c r="G100" s="273">
        <f>VLOOKUP(C100,TECNICAS!$E$12:$K$117,7,FALSE)</f>
        <v>0</v>
      </c>
      <c r="H100" s="271" t="s">
        <v>80</v>
      </c>
    </row>
    <row r="101" spans="1:8" x14ac:dyDescent="0.55000000000000004">
      <c r="A101" s="271" t="s">
        <v>71</v>
      </c>
      <c r="B101" s="65" t="s">
        <v>757</v>
      </c>
      <c r="C101" s="65" t="s">
        <v>703</v>
      </c>
      <c r="D101" s="272" t="s">
        <v>508</v>
      </c>
      <c r="E101" s="272" t="s">
        <v>508</v>
      </c>
      <c r="F101" s="272" t="s">
        <v>1183</v>
      </c>
      <c r="G101" s="273">
        <f>VLOOKUP(C101,TECNICAS!$E$12:$K$117,7,FALSE)</f>
        <v>0</v>
      </c>
      <c r="H101" s="271" t="s">
        <v>71</v>
      </c>
    </row>
    <row r="102" spans="1:8" x14ac:dyDescent="0.55000000000000004">
      <c r="A102" s="271" t="s">
        <v>80</v>
      </c>
      <c r="B102" s="65" t="s">
        <v>653</v>
      </c>
      <c r="C102" s="65" t="s">
        <v>703</v>
      </c>
      <c r="D102" s="272" t="s">
        <v>508</v>
      </c>
      <c r="E102" s="272" t="s">
        <v>508</v>
      </c>
      <c r="F102" s="272" t="s">
        <v>1183</v>
      </c>
      <c r="G102" s="273">
        <f>VLOOKUP(C102,TECNICAS!$E$12:$K$117,7,FALSE)</f>
        <v>0</v>
      </c>
      <c r="H102" s="271" t="s">
        <v>80</v>
      </c>
    </row>
    <row r="103" spans="1:8" x14ac:dyDescent="0.55000000000000004">
      <c r="A103" s="271" t="s">
        <v>80</v>
      </c>
      <c r="B103" s="65" t="s">
        <v>692</v>
      </c>
      <c r="C103" s="65" t="s">
        <v>703</v>
      </c>
      <c r="D103" s="272" t="s">
        <v>508</v>
      </c>
      <c r="E103" s="272" t="s">
        <v>508</v>
      </c>
      <c r="F103" s="272" t="s">
        <v>1183</v>
      </c>
      <c r="G103" s="273">
        <f>VLOOKUP(C103,TECNICAS!$E$12:$K$117,7,FALSE)</f>
        <v>0</v>
      </c>
      <c r="H103" s="271" t="s">
        <v>80</v>
      </c>
    </row>
    <row r="104" spans="1:8" x14ac:dyDescent="0.55000000000000004">
      <c r="A104" s="271" t="s">
        <v>80</v>
      </c>
      <c r="B104" s="65" t="s">
        <v>716</v>
      </c>
      <c r="C104" s="65" t="s">
        <v>709</v>
      </c>
      <c r="D104" s="272" t="s">
        <v>508</v>
      </c>
      <c r="E104" s="272" t="s">
        <v>508</v>
      </c>
      <c r="F104" s="272" t="s">
        <v>1183</v>
      </c>
      <c r="G104" s="273">
        <f>VLOOKUP(C104,TECNICAS!$E$12:$K$117,7,FALSE)</f>
        <v>0</v>
      </c>
      <c r="H104" s="271" t="s">
        <v>80</v>
      </c>
    </row>
    <row r="105" spans="1:8" x14ac:dyDescent="0.55000000000000004">
      <c r="A105" s="271" t="s">
        <v>80</v>
      </c>
      <c r="B105" s="65" t="s">
        <v>1185</v>
      </c>
      <c r="C105" s="65" t="s">
        <v>709</v>
      </c>
      <c r="D105" s="272" t="s">
        <v>508</v>
      </c>
      <c r="E105" s="272" t="s">
        <v>508</v>
      </c>
      <c r="F105" s="272" t="s">
        <v>1183</v>
      </c>
      <c r="G105" s="273">
        <f>VLOOKUP(C105,TECNICAS!$E$12:$K$117,7,FALSE)</f>
        <v>0</v>
      </c>
      <c r="H105" s="271" t="s">
        <v>80</v>
      </c>
    </row>
    <row r="106" spans="1:8" x14ac:dyDescent="0.55000000000000004">
      <c r="A106" s="271" t="s">
        <v>80</v>
      </c>
      <c r="B106" s="65" t="s">
        <v>716</v>
      </c>
      <c r="C106" s="65" t="s">
        <v>715</v>
      </c>
      <c r="D106" s="272" t="s">
        <v>508</v>
      </c>
      <c r="E106" s="272" t="s">
        <v>508</v>
      </c>
      <c r="F106" s="272" t="s">
        <v>1183</v>
      </c>
      <c r="G106" s="273">
        <f>VLOOKUP(C106,TECNICAS!$E$12:$K$117,7,FALSE)</f>
        <v>0</v>
      </c>
      <c r="H106" s="271" t="s">
        <v>80</v>
      </c>
    </row>
    <row r="107" spans="1:8" x14ac:dyDescent="0.55000000000000004">
      <c r="A107" s="271" t="s">
        <v>71</v>
      </c>
      <c r="B107" s="32" t="s">
        <v>722</v>
      </c>
      <c r="C107" s="65" t="s">
        <v>721</v>
      </c>
      <c r="D107" s="272" t="s">
        <v>508</v>
      </c>
      <c r="E107" s="272" t="s">
        <v>508</v>
      </c>
      <c r="F107" s="272" t="s">
        <v>1183</v>
      </c>
      <c r="G107" s="273">
        <f>VLOOKUP(C107,TECNICAS!$E$12:$K$117,7,FALSE)</f>
        <v>0</v>
      </c>
      <c r="H107" s="271" t="s">
        <v>71</v>
      </c>
    </row>
    <row r="108" spans="1:8" x14ac:dyDescent="0.55000000000000004">
      <c r="A108" s="271" t="s">
        <v>80</v>
      </c>
      <c r="B108" s="65" t="s">
        <v>1181</v>
      </c>
      <c r="C108" s="65" t="s">
        <v>727</v>
      </c>
      <c r="D108" s="272" t="s">
        <v>508</v>
      </c>
      <c r="E108" s="272" t="s">
        <v>508</v>
      </c>
      <c r="F108" s="272" t="s">
        <v>1183</v>
      </c>
      <c r="G108" s="273">
        <f>VLOOKUP(C108,TECNICAS!$E$12:$K$117,7,FALSE)</f>
        <v>0</v>
      </c>
      <c r="H108" s="271" t="s">
        <v>80</v>
      </c>
    </row>
    <row r="109" spans="1:8" x14ac:dyDescent="0.55000000000000004">
      <c r="A109" s="271" t="s">
        <v>80</v>
      </c>
      <c r="B109" s="65" t="s">
        <v>1182</v>
      </c>
      <c r="C109" s="65" t="s">
        <v>727</v>
      </c>
      <c r="D109" s="272" t="s">
        <v>508</v>
      </c>
      <c r="E109" s="272" t="s">
        <v>508</v>
      </c>
      <c r="F109" s="272" t="s">
        <v>1183</v>
      </c>
      <c r="G109" s="273">
        <f>VLOOKUP(C109,TECNICAS!$E$12:$K$117,7,FALSE)</f>
        <v>0</v>
      </c>
      <c r="H109" s="271" t="s">
        <v>80</v>
      </c>
    </row>
    <row r="110" spans="1:8" x14ac:dyDescent="0.55000000000000004">
      <c r="A110" s="271" t="s">
        <v>80</v>
      </c>
      <c r="B110" s="32" t="s">
        <v>738</v>
      </c>
      <c r="C110" s="65" t="s">
        <v>737</v>
      </c>
      <c r="D110" s="272" t="s">
        <v>508</v>
      </c>
      <c r="E110" s="272" t="s">
        <v>508</v>
      </c>
      <c r="F110" s="272" t="s">
        <v>1183</v>
      </c>
      <c r="G110" s="273">
        <f>VLOOKUP(C110,TECNICAS!$E$12:$K$117,7,FALSE)</f>
        <v>0</v>
      </c>
      <c r="H110" s="271" t="s">
        <v>80</v>
      </c>
    </row>
    <row r="111" spans="1:8" x14ac:dyDescent="0.55000000000000004">
      <c r="A111" s="271" t="s">
        <v>80</v>
      </c>
      <c r="B111" s="65" t="s">
        <v>917</v>
      </c>
      <c r="C111" s="65" t="s">
        <v>751</v>
      </c>
      <c r="D111" s="272" t="s">
        <v>508</v>
      </c>
      <c r="E111" s="272" t="s">
        <v>508</v>
      </c>
      <c r="F111" s="272" t="s">
        <v>1183</v>
      </c>
      <c r="G111" s="273">
        <f>VLOOKUP(C111,TECNICAS!$E$12:$K$117,7,FALSE)</f>
        <v>0</v>
      </c>
      <c r="H111" s="271" t="s">
        <v>80</v>
      </c>
    </row>
    <row r="112" spans="1:8" x14ac:dyDescent="0.55000000000000004">
      <c r="A112" s="271" t="s">
        <v>80</v>
      </c>
      <c r="B112" s="65" t="s">
        <v>1186</v>
      </c>
      <c r="C112" s="65" t="s">
        <v>751</v>
      </c>
      <c r="D112" s="272" t="s">
        <v>508</v>
      </c>
      <c r="E112" s="272" t="s">
        <v>508</v>
      </c>
      <c r="F112" s="272" t="s">
        <v>1183</v>
      </c>
      <c r="G112" s="273">
        <f>VLOOKUP(C112,TECNICAS!$E$12:$K$117,7,FALSE)</f>
        <v>0</v>
      </c>
      <c r="H112" s="271" t="s">
        <v>80</v>
      </c>
    </row>
    <row r="113" spans="1:8" x14ac:dyDescent="0.55000000000000004">
      <c r="A113" s="271" t="s">
        <v>71</v>
      </c>
      <c r="B113" s="32" t="s">
        <v>757</v>
      </c>
      <c r="C113" s="65" t="s">
        <v>756</v>
      </c>
      <c r="D113" s="272" t="s">
        <v>508</v>
      </c>
      <c r="E113" s="272" t="s">
        <v>508</v>
      </c>
      <c r="F113" s="272" t="s">
        <v>1183</v>
      </c>
      <c r="G113" s="273">
        <f>VLOOKUP(C113,TECNICAS!$E$12:$K$117,7,FALSE)</f>
        <v>0</v>
      </c>
      <c r="H113" s="271" t="s">
        <v>71</v>
      </c>
    </row>
    <row r="114" spans="1:8" x14ac:dyDescent="0.55000000000000004">
      <c r="A114" s="271" t="s">
        <v>80</v>
      </c>
      <c r="B114" s="32" t="s">
        <v>762</v>
      </c>
      <c r="C114" s="65" t="s">
        <v>761</v>
      </c>
      <c r="D114" s="272" t="s">
        <v>508</v>
      </c>
      <c r="E114" s="272" t="s">
        <v>508</v>
      </c>
      <c r="F114" s="272" t="s">
        <v>1183</v>
      </c>
      <c r="G114" s="273">
        <f>VLOOKUP(C114,TECNICAS!$E$12:$K$117,7,FALSE)</f>
        <v>0</v>
      </c>
      <c r="H114" s="271" t="s">
        <v>80</v>
      </c>
    </row>
    <row r="115" spans="1:8" x14ac:dyDescent="0.55000000000000004">
      <c r="A115" s="271" t="s">
        <v>80</v>
      </c>
      <c r="B115" s="65" t="s">
        <v>1187</v>
      </c>
      <c r="C115" s="65" t="s">
        <v>770</v>
      </c>
      <c r="D115" s="272" t="s">
        <v>508</v>
      </c>
      <c r="E115" s="272" t="s">
        <v>508</v>
      </c>
      <c r="F115" s="272" t="s">
        <v>1183</v>
      </c>
      <c r="G115" s="273">
        <f>VLOOKUP(C115,TECNICAS!$E$12:$K$117,7,FALSE)</f>
        <v>0</v>
      </c>
      <c r="H115" s="271" t="s">
        <v>80</v>
      </c>
    </row>
    <row r="116" spans="1:8" x14ac:dyDescent="0.55000000000000004">
      <c r="A116" s="271" t="s">
        <v>70</v>
      </c>
      <c r="B116" s="65" t="s">
        <v>1188</v>
      </c>
      <c r="C116" s="65" t="s">
        <v>770</v>
      </c>
      <c r="D116" s="272" t="s">
        <v>508</v>
      </c>
      <c r="E116" s="272" t="s">
        <v>508</v>
      </c>
      <c r="F116" s="272" t="s">
        <v>1183</v>
      </c>
      <c r="G116" s="273">
        <f>VLOOKUP(C116,TECNICAS!$E$12:$K$117,7,FALSE)</f>
        <v>0</v>
      </c>
      <c r="H116" s="271" t="s">
        <v>70</v>
      </c>
    </row>
    <row r="117" spans="1:8" x14ac:dyDescent="0.55000000000000004">
      <c r="A117" s="271" t="s">
        <v>74</v>
      </c>
      <c r="B117" s="65" t="s">
        <v>1189</v>
      </c>
      <c r="C117" s="65" t="s">
        <v>770</v>
      </c>
      <c r="D117" s="272" t="s">
        <v>508</v>
      </c>
      <c r="E117" s="272" t="s">
        <v>508</v>
      </c>
      <c r="F117" s="272" t="s">
        <v>1183</v>
      </c>
      <c r="G117" s="273">
        <f>VLOOKUP(C117,TECNICAS!$E$12:$K$117,7,FALSE)</f>
        <v>0</v>
      </c>
      <c r="H117" s="271" t="s">
        <v>74</v>
      </c>
    </row>
    <row r="118" spans="1:8" x14ac:dyDescent="0.55000000000000004">
      <c r="A118" s="271" t="s">
        <v>80</v>
      </c>
      <c r="B118" s="65" t="s">
        <v>1190</v>
      </c>
      <c r="C118" s="65" t="s">
        <v>780</v>
      </c>
      <c r="D118" s="272" t="s">
        <v>508</v>
      </c>
      <c r="E118" s="272" t="s">
        <v>508</v>
      </c>
      <c r="F118" s="272" t="s">
        <v>1183</v>
      </c>
      <c r="G118" s="273">
        <f>VLOOKUP(C118,TECNICAS!$E$12:$K$117,7,FALSE)</f>
        <v>0</v>
      </c>
      <c r="H118" s="271" t="s">
        <v>80</v>
      </c>
    </row>
    <row r="119" spans="1:8" x14ac:dyDescent="0.55000000000000004">
      <c r="A119" s="271" t="s">
        <v>80</v>
      </c>
      <c r="B119" s="65" t="s">
        <v>499</v>
      </c>
      <c r="C119" s="65" t="s">
        <v>780</v>
      </c>
      <c r="D119" s="272" t="s">
        <v>508</v>
      </c>
      <c r="E119" s="272" t="s">
        <v>508</v>
      </c>
      <c r="F119" s="272" t="s">
        <v>1183</v>
      </c>
      <c r="G119" s="273">
        <f>VLOOKUP(C119,TECNICAS!$E$12:$K$117,7,FALSE)</f>
        <v>0</v>
      </c>
      <c r="H119" s="271" t="s">
        <v>80</v>
      </c>
    </row>
    <row r="120" spans="1:8" x14ac:dyDescent="0.55000000000000004">
      <c r="A120" s="271" t="s">
        <v>80</v>
      </c>
      <c r="B120" s="65" t="s">
        <v>794</v>
      </c>
      <c r="C120" s="65" t="s">
        <v>788</v>
      </c>
      <c r="D120" s="272" t="s">
        <v>508</v>
      </c>
      <c r="E120" s="272" t="s">
        <v>508</v>
      </c>
      <c r="F120" s="272" t="s">
        <v>1183</v>
      </c>
      <c r="G120" s="273">
        <f>VLOOKUP(C120,TECNICAS!$E$12:$K$117,7,FALSE)</f>
        <v>0</v>
      </c>
      <c r="H120" s="271" t="s">
        <v>80</v>
      </c>
    </row>
    <row r="121" spans="1:8" x14ac:dyDescent="0.55000000000000004">
      <c r="A121" s="271" t="s">
        <v>70</v>
      </c>
      <c r="B121" s="65" t="s">
        <v>1191</v>
      </c>
      <c r="C121" s="65" t="s">
        <v>788</v>
      </c>
      <c r="D121" s="272" t="s">
        <v>508</v>
      </c>
      <c r="E121" s="272" t="s">
        <v>508</v>
      </c>
      <c r="F121" s="272" t="s">
        <v>1183</v>
      </c>
      <c r="G121" s="273">
        <f>VLOOKUP(C121,TECNICAS!$E$12:$K$117,7,FALSE)</f>
        <v>0</v>
      </c>
      <c r="H121" s="271" t="s">
        <v>70</v>
      </c>
    </row>
    <row r="122" spans="1:8" x14ac:dyDescent="0.55000000000000004">
      <c r="A122" s="271" t="s">
        <v>74</v>
      </c>
      <c r="B122" s="65" t="s">
        <v>1192</v>
      </c>
      <c r="C122" s="65" t="s">
        <v>788</v>
      </c>
      <c r="D122" s="272" t="s">
        <v>508</v>
      </c>
      <c r="E122" s="272" t="s">
        <v>508</v>
      </c>
      <c r="F122" s="272" t="s">
        <v>1183</v>
      </c>
      <c r="G122" s="273">
        <f>VLOOKUP(C122,TECNICAS!$E$12:$K$117,7,FALSE)</f>
        <v>0</v>
      </c>
      <c r="H122" s="271" t="s">
        <v>74</v>
      </c>
    </row>
    <row r="123" spans="1:8" x14ac:dyDescent="0.55000000000000004">
      <c r="A123" s="271" t="s">
        <v>80</v>
      </c>
      <c r="B123" s="32" t="s">
        <v>794</v>
      </c>
      <c r="C123" s="65" t="s">
        <v>793</v>
      </c>
      <c r="D123" s="272" t="s">
        <v>508</v>
      </c>
      <c r="E123" s="272" t="s">
        <v>508</v>
      </c>
      <c r="F123" s="272" t="s">
        <v>1183</v>
      </c>
      <c r="G123" s="273">
        <f>VLOOKUP(C123,TECNICAS!$E$12:$K$117,7,FALSE)</f>
        <v>0</v>
      </c>
      <c r="H123" s="271" t="s">
        <v>80</v>
      </c>
    </row>
    <row r="124" spans="1:8" x14ac:dyDescent="0.55000000000000004">
      <c r="A124" s="271" t="s">
        <v>80</v>
      </c>
      <c r="B124" s="65" t="s">
        <v>794</v>
      </c>
      <c r="C124" s="65" t="s">
        <v>798</v>
      </c>
      <c r="D124" s="272" t="s">
        <v>508</v>
      </c>
      <c r="E124" s="272" t="s">
        <v>508</v>
      </c>
      <c r="F124" s="272" t="s">
        <v>1183</v>
      </c>
      <c r="G124" s="273">
        <f>VLOOKUP(C124,TECNICAS!$E$12:$K$117,7,FALSE)</f>
        <v>0</v>
      </c>
      <c r="H124" s="271" t="s">
        <v>80</v>
      </c>
    </row>
    <row r="125" spans="1:8" x14ac:dyDescent="0.55000000000000004">
      <c r="A125" s="271" t="s">
        <v>74</v>
      </c>
      <c r="B125" s="65" t="s">
        <v>1192</v>
      </c>
      <c r="C125" s="65" t="s">
        <v>798</v>
      </c>
      <c r="D125" s="272" t="s">
        <v>508</v>
      </c>
      <c r="E125" s="272" t="s">
        <v>508</v>
      </c>
      <c r="F125" s="272" t="s">
        <v>1183</v>
      </c>
      <c r="G125" s="273">
        <f>VLOOKUP(C125,TECNICAS!$E$12:$K$117,7,FALSE)</f>
        <v>0</v>
      </c>
      <c r="H125" s="271" t="s">
        <v>74</v>
      </c>
    </row>
    <row r="126" spans="1:8" x14ac:dyDescent="0.55000000000000004">
      <c r="A126" s="271" t="s">
        <v>80</v>
      </c>
      <c r="B126" s="32" t="s">
        <v>794</v>
      </c>
      <c r="C126" s="65" t="s">
        <v>803</v>
      </c>
      <c r="D126" s="272" t="s">
        <v>508</v>
      </c>
      <c r="E126" s="272" t="s">
        <v>508</v>
      </c>
      <c r="F126" s="272" t="s">
        <v>1183</v>
      </c>
      <c r="G126" s="273">
        <f>VLOOKUP(C126,TECNICAS!$E$12:$K$117,7,FALSE)</f>
        <v>0</v>
      </c>
      <c r="H126" s="271" t="s">
        <v>80</v>
      </c>
    </row>
    <row r="127" spans="1:8" x14ac:dyDescent="0.55000000000000004">
      <c r="A127" s="271" t="s">
        <v>80</v>
      </c>
      <c r="B127" s="65" t="s">
        <v>1187</v>
      </c>
      <c r="C127" s="65" t="s">
        <v>810</v>
      </c>
      <c r="D127" s="272" t="s">
        <v>508</v>
      </c>
      <c r="E127" s="272" t="s">
        <v>508</v>
      </c>
      <c r="F127" s="272" t="s">
        <v>1183</v>
      </c>
      <c r="G127" s="273">
        <f>VLOOKUP(C127,TECNICAS!$E$12:$K$117,7,FALSE)</f>
        <v>0</v>
      </c>
      <c r="H127" s="271" t="s">
        <v>80</v>
      </c>
    </row>
    <row r="128" spans="1:8" x14ac:dyDescent="0.55000000000000004">
      <c r="A128" s="271" t="s">
        <v>80</v>
      </c>
      <c r="B128" s="65" t="s">
        <v>917</v>
      </c>
      <c r="C128" s="65" t="s">
        <v>810</v>
      </c>
      <c r="D128" s="272" t="s">
        <v>508</v>
      </c>
      <c r="E128" s="272" t="s">
        <v>508</v>
      </c>
      <c r="F128" s="272" t="s">
        <v>1183</v>
      </c>
      <c r="G128" s="273">
        <f>VLOOKUP(C128,TECNICAS!$E$12:$K$117,7,FALSE)</f>
        <v>0</v>
      </c>
      <c r="H128" s="271" t="s">
        <v>80</v>
      </c>
    </row>
    <row r="129" spans="1:8" x14ac:dyDescent="0.55000000000000004">
      <c r="A129" s="271" t="s">
        <v>80</v>
      </c>
      <c r="B129" s="65" t="s">
        <v>1186</v>
      </c>
      <c r="C129" s="65" t="s">
        <v>810</v>
      </c>
      <c r="D129" s="272" t="s">
        <v>508</v>
      </c>
      <c r="E129" s="272" t="s">
        <v>508</v>
      </c>
      <c r="F129" s="272" t="s">
        <v>1183</v>
      </c>
      <c r="G129" s="273">
        <f>VLOOKUP(C129,TECNICAS!$E$12:$K$117,7,FALSE)</f>
        <v>0</v>
      </c>
      <c r="H129" s="271" t="s">
        <v>80</v>
      </c>
    </row>
    <row r="130" spans="1:8" x14ac:dyDescent="0.55000000000000004">
      <c r="A130" s="271" t="s">
        <v>70</v>
      </c>
      <c r="B130" s="65" t="s">
        <v>1193</v>
      </c>
      <c r="C130" s="65" t="s">
        <v>810</v>
      </c>
      <c r="D130" s="272" t="s">
        <v>508</v>
      </c>
      <c r="E130" s="272" t="s">
        <v>508</v>
      </c>
      <c r="F130" s="272" t="s">
        <v>1183</v>
      </c>
      <c r="G130" s="273">
        <f>VLOOKUP(C130,TECNICAS!$E$12:$K$117,7,FALSE)</f>
        <v>0</v>
      </c>
      <c r="H130" s="271" t="s">
        <v>70</v>
      </c>
    </row>
    <row r="131" spans="1:8" x14ac:dyDescent="0.55000000000000004">
      <c r="A131" s="271" t="s">
        <v>71</v>
      </c>
      <c r="B131" s="65" t="s">
        <v>525</v>
      </c>
      <c r="C131" s="65" t="s">
        <v>818</v>
      </c>
      <c r="D131" s="272" t="s">
        <v>508</v>
      </c>
      <c r="E131" s="272" t="s">
        <v>508</v>
      </c>
      <c r="F131" s="272" t="s">
        <v>1183</v>
      </c>
      <c r="G131" s="273">
        <f>VLOOKUP(C131,TECNICAS!$E$12:$K$117,7,FALSE)</f>
        <v>0</v>
      </c>
      <c r="H131" s="271" t="s">
        <v>71</v>
      </c>
    </row>
    <row r="132" spans="1:8" x14ac:dyDescent="0.55000000000000004">
      <c r="A132" s="271" t="s">
        <v>71</v>
      </c>
      <c r="B132" s="65" t="s">
        <v>1194</v>
      </c>
      <c r="C132" s="65" t="s">
        <v>818</v>
      </c>
      <c r="D132" s="272" t="s">
        <v>508</v>
      </c>
      <c r="E132" s="272" t="s">
        <v>508</v>
      </c>
      <c r="F132" s="272" t="s">
        <v>1183</v>
      </c>
      <c r="G132" s="273">
        <f>VLOOKUP(C132,TECNICAS!$E$12:$K$117,7,FALSE)</f>
        <v>0</v>
      </c>
      <c r="H132" s="271" t="s">
        <v>71</v>
      </c>
    </row>
    <row r="133" spans="1:8" x14ac:dyDescent="0.55000000000000004">
      <c r="A133" s="271" t="s">
        <v>80</v>
      </c>
      <c r="B133" s="65" t="s">
        <v>519</v>
      </c>
      <c r="C133" s="65" t="s">
        <v>818</v>
      </c>
      <c r="D133" s="272" t="s">
        <v>508</v>
      </c>
      <c r="E133" s="272" t="s">
        <v>508</v>
      </c>
      <c r="F133" s="272" t="s">
        <v>1183</v>
      </c>
      <c r="G133" s="273">
        <f>VLOOKUP(C133,TECNICAS!$E$12:$K$117,7,FALSE)</f>
        <v>0</v>
      </c>
      <c r="H133" s="271" t="s">
        <v>80</v>
      </c>
    </row>
    <row r="134" spans="1:8" x14ac:dyDescent="0.55000000000000004">
      <c r="A134" s="271" t="s">
        <v>70</v>
      </c>
      <c r="B134" s="65" t="s">
        <v>1195</v>
      </c>
      <c r="C134" s="65" t="s">
        <v>818</v>
      </c>
      <c r="D134" s="272" t="s">
        <v>508</v>
      </c>
      <c r="E134" s="272" t="s">
        <v>508</v>
      </c>
      <c r="F134" s="272" t="s">
        <v>1183</v>
      </c>
      <c r="G134" s="273">
        <f>VLOOKUP(C134,TECNICAS!$E$12:$K$117,7,FALSE)</f>
        <v>0</v>
      </c>
      <c r="H134" s="271" t="s">
        <v>70</v>
      </c>
    </row>
    <row r="135" spans="1:8" x14ac:dyDescent="0.55000000000000004">
      <c r="A135" s="271" t="s">
        <v>74</v>
      </c>
      <c r="B135" s="65" t="s">
        <v>1196</v>
      </c>
      <c r="C135" s="65" t="s">
        <v>818</v>
      </c>
      <c r="D135" s="272" t="s">
        <v>508</v>
      </c>
      <c r="E135" s="272" t="s">
        <v>508</v>
      </c>
      <c r="F135" s="272" t="s">
        <v>1183</v>
      </c>
      <c r="G135" s="273">
        <f>VLOOKUP(C135,TECNICAS!$E$12:$K$117,7,FALSE)</f>
        <v>0</v>
      </c>
      <c r="H135" s="271" t="s">
        <v>74</v>
      </c>
    </row>
    <row r="136" spans="1:8" x14ac:dyDescent="0.55000000000000004">
      <c r="A136" s="271" t="s">
        <v>80</v>
      </c>
      <c r="B136" s="65" t="s">
        <v>917</v>
      </c>
      <c r="C136" s="65" t="s">
        <v>823</v>
      </c>
      <c r="D136" s="272" t="s">
        <v>508</v>
      </c>
      <c r="E136" s="272" t="s">
        <v>508</v>
      </c>
      <c r="F136" s="272" t="s">
        <v>1183</v>
      </c>
      <c r="G136" s="273">
        <f>VLOOKUP(C136,TECNICAS!$E$12:$K$117,7,FALSE)</f>
        <v>0</v>
      </c>
      <c r="H136" s="271" t="s">
        <v>80</v>
      </c>
    </row>
    <row r="137" spans="1:8" x14ac:dyDescent="0.55000000000000004">
      <c r="A137" s="271" t="s">
        <v>80</v>
      </c>
      <c r="B137" s="65" t="s">
        <v>1186</v>
      </c>
      <c r="C137" s="65" t="s">
        <v>823</v>
      </c>
      <c r="D137" s="272" t="s">
        <v>508</v>
      </c>
      <c r="E137" s="272" t="s">
        <v>508</v>
      </c>
      <c r="F137" s="272" t="s">
        <v>1183</v>
      </c>
      <c r="G137" s="273">
        <f>VLOOKUP(C137,TECNICAS!$E$12:$K$117,7,FALSE)</f>
        <v>0</v>
      </c>
      <c r="H137" s="271" t="s">
        <v>80</v>
      </c>
    </row>
    <row r="138" spans="1:8" x14ac:dyDescent="0.55000000000000004">
      <c r="A138" s="271" t="s">
        <v>80</v>
      </c>
      <c r="B138" s="65" t="s">
        <v>339</v>
      </c>
      <c r="C138" s="65" t="s">
        <v>839</v>
      </c>
      <c r="D138" s="272" t="s">
        <v>508</v>
      </c>
      <c r="E138" s="272" t="s">
        <v>508</v>
      </c>
      <c r="F138" s="272" t="s">
        <v>1183</v>
      </c>
      <c r="G138" s="273">
        <f>VLOOKUP(C138,TECNICAS!$E$12:$K$117,7,FALSE)</f>
        <v>0</v>
      </c>
      <c r="H138" s="271" t="s">
        <v>80</v>
      </c>
    </row>
    <row r="139" spans="1:8" x14ac:dyDescent="0.55000000000000004">
      <c r="A139" s="271" t="s">
        <v>80</v>
      </c>
      <c r="B139" s="65" t="s">
        <v>1197</v>
      </c>
      <c r="C139" s="65" t="s">
        <v>839</v>
      </c>
      <c r="D139" s="272" t="s">
        <v>508</v>
      </c>
      <c r="E139" s="272" t="s">
        <v>508</v>
      </c>
      <c r="F139" s="272" t="s">
        <v>1183</v>
      </c>
      <c r="G139" s="273">
        <f>VLOOKUP(C139,TECNICAS!$E$12:$K$117,7,FALSE)</f>
        <v>0</v>
      </c>
      <c r="H139" s="271" t="s">
        <v>80</v>
      </c>
    </row>
    <row r="140" spans="1:8" x14ac:dyDescent="0.55000000000000004">
      <c r="A140" s="271" t="s">
        <v>80</v>
      </c>
      <c r="B140" s="65" t="s">
        <v>1180</v>
      </c>
      <c r="C140" s="65" t="s">
        <v>839</v>
      </c>
      <c r="D140" s="272" t="s">
        <v>508</v>
      </c>
      <c r="E140" s="272" t="s">
        <v>508</v>
      </c>
      <c r="F140" s="272" t="s">
        <v>1183</v>
      </c>
      <c r="G140" s="273">
        <f>VLOOKUP(C140,TECNICAS!$E$12:$K$117,7,FALSE)</f>
        <v>0</v>
      </c>
      <c r="H140" s="271" t="s">
        <v>80</v>
      </c>
    </row>
    <row r="141" spans="1:8" x14ac:dyDescent="0.55000000000000004">
      <c r="A141" s="271" t="s">
        <v>80</v>
      </c>
      <c r="B141" s="65" t="s">
        <v>1198</v>
      </c>
      <c r="C141" s="65" t="s">
        <v>839</v>
      </c>
      <c r="D141" s="272" t="s">
        <v>508</v>
      </c>
      <c r="E141" s="272" t="s">
        <v>508</v>
      </c>
      <c r="F141" s="272" t="s">
        <v>1183</v>
      </c>
      <c r="G141" s="273">
        <f>VLOOKUP(C141,TECNICAS!$E$12:$K$117,7,FALSE)</f>
        <v>0</v>
      </c>
      <c r="H141" s="271" t="s">
        <v>80</v>
      </c>
    </row>
    <row r="142" spans="1:8" x14ac:dyDescent="0.55000000000000004">
      <c r="A142" s="271" t="s">
        <v>80</v>
      </c>
      <c r="B142" s="65" t="s">
        <v>1197</v>
      </c>
      <c r="C142" s="65" t="s">
        <v>850</v>
      </c>
      <c r="D142" s="272" t="s">
        <v>508</v>
      </c>
      <c r="E142" s="272" t="s">
        <v>508</v>
      </c>
      <c r="F142" s="272" t="s">
        <v>1183</v>
      </c>
      <c r="G142" s="273">
        <f>VLOOKUP(C142,TECNICAS!$E$12:$K$117,7,FALSE)</f>
        <v>0</v>
      </c>
      <c r="H142" s="271" t="s">
        <v>80</v>
      </c>
    </row>
    <row r="143" spans="1:8" x14ac:dyDescent="0.55000000000000004">
      <c r="A143" s="271" t="s">
        <v>80</v>
      </c>
      <c r="B143" s="65" t="s">
        <v>356</v>
      </c>
      <c r="C143" s="65" t="s">
        <v>850</v>
      </c>
      <c r="D143" s="272" t="s">
        <v>508</v>
      </c>
      <c r="E143" s="272" t="s">
        <v>508</v>
      </c>
      <c r="F143" s="272" t="s">
        <v>1183</v>
      </c>
      <c r="G143" s="273">
        <f>VLOOKUP(C143,TECNICAS!$E$12:$K$117,7,FALSE)</f>
        <v>0</v>
      </c>
      <c r="H143" s="271" t="s">
        <v>80</v>
      </c>
    </row>
    <row r="144" spans="1:8" x14ac:dyDescent="0.55000000000000004">
      <c r="A144" s="271" t="s">
        <v>71</v>
      </c>
      <c r="B144" s="65" t="s">
        <v>1199</v>
      </c>
      <c r="C144" s="65" t="s">
        <v>859</v>
      </c>
      <c r="D144" s="272" t="s">
        <v>508</v>
      </c>
      <c r="E144" s="272" t="s">
        <v>508</v>
      </c>
      <c r="F144" s="272" t="s">
        <v>1183</v>
      </c>
      <c r="G144" s="273">
        <f>VLOOKUP(C144,TECNICAS!$E$12:$K$117,7,FALSE)</f>
        <v>0</v>
      </c>
      <c r="H144" s="271" t="s">
        <v>71</v>
      </c>
    </row>
    <row r="145" spans="1:8" x14ac:dyDescent="0.55000000000000004">
      <c r="A145" s="271" t="s">
        <v>80</v>
      </c>
      <c r="B145" s="65" t="s">
        <v>1197</v>
      </c>
      <c r="C145" s="65" t="s">
        <v>859</v>
      </c>
      <c r="D145" s="272" t="s">
        <v>508</v>
      </c>
      <c r="E145" s="272" t="s">
        <v>508</v>
      </c>
      <c r="F145" s="272" t="s">
        <v>1183</v>
      </c>
      <c r="G145" s="273">
        <f>VLOOKUP(C145,TECNICAS!$E$12:$K$117,7,FALSE)</f>
        <v>0</v>
      </c>
      <c r="H145" s="271" t="s">
        <v>80</v>
      </c>
    </row>
    <row r="146" spans="1:8" x14ac:dyDescent="0.55000000000000004">
      <c r="A146" s="271" t="s">
        <v>80</v>
      </c>
      <c r="B146" s="65" t="s">
        <v>339</v>
      </c>
      <c r="C146" s="65" t="s">
        <v>859</v>
      </c>
      <c r="D146" s="272" t="s">
        <v>508</v>
      </c>
      <c r="E146" s="272" t="s">
        <v>508</v>
      </c>
      <c r="F146" s="272" t="s">
        <v>1183</v>
      </c>
      <c r="G146" s="273">
        <f>VLOOKUP(C146,TECNICAS!$E$12:$K$117,7,FALSE)</f>
        <v>0</v>
      </c>
      <c r="H146" s="271" t="s">
        <v>80</v>
      </c>
    </row>
    <row r="147" spans="1:8" x14ac:dyDescent="0.55000000000000004">
      <c r="A147" s="271" t="s">
        <v>80</v>
      </c>
      <c r="B147" s="65" t="s">
        <v>1180</v>
      </c>
      <c r="C147" s="65" t="s">
        <v>859</v>
      </c>
      <c r="D147" s="272" t="s">
        <v>508</v>
      </c>
      <c r="E147" s="272" t="s">
        <v>508</v>
      </c>
      <c r="F147" s="272" t="s">
        <v>1183</v>
      </c>
      <c r="G147" s="273">
        <f>VLOOKUP(C147,TECNICAS!$E$12:$K$117,7,FALSE)</f>
        <v>0</v>
      </c>
      <c r="H147" s="271" t="s">
        <v>80</v>
      </c>
    </row>
    <row r="148" spans="1:8" x14ac:dyDescent="0.55000000000000004">
      <c r="A148" s="271" t="s">
        <v>80</v>
      </c>
      <c r="B148" s="65" t="s">
        <v>356</v>
      </c>
      <c r="C148" s="65" t="s">
        <v>859</v>
      </c>
      <c r="D148" s="272" t="s">
        <v>508</v>
      </c>
      <c r="E148" s="272" t="s">
        <v>508</v>
      </c>
      <c r="F148" s="272" t="s">
        <v>1183</v>
      </c>
      <c r="G148" s="273">
        <f>VLOOKUP(C148,TECNICAS!$E$12:$K$117,7,FALSE)</f>
        <v>0</v>
      </c>
      <c r="H148" s="271" t="s">
        <v>80</v>
      </c>
    </row>
    <row r="149" spans="1:8" x14ac:dyDescent="0.55000000000000004">
      <c r="A149" s="271" t="s">
        <v>80</v>
      </c>
      <c r="B149" s="65" t="s">
        <v>1198</v>
      </c>
      <c r="C149" s="65" t="s">
        <v>859</v>
      </c>
      <c r="D149" s="272" t="s">
        <v>508</v>
      </c>
      <c r="E149" s="272" t="s">
        <v>508</v>
      </c>
      <c r="F149" s="272" t="s">
        <v>1183</v>
      </c>
      <c r="G149" s="273">
        <f>VLOOKUP(C149,TECNICAS!$E$12:$K$117,7,FALSE)</f>
        <v>0</v>
      </c>
      <c r="H149" s="271" t="s">
        <v>80</v>
      </c>
    </row>
    <row r="150" spans="1:8" x14ac:dyDescent="0.55000000000000004">
      <c r="A150" s="271" t="s">
        <v>80</v>
      </c>
      <c r="B150" s="65" t="s">
        <v>1180</v>
      </c>
      <c r="C150" s="65" t="s">
        <v>870</v>
      </c>
      <c r="D150" s="272" t="s">
        <v>508</v>
      </c>
      <c r="E150" s="272" t="s">
        <v>508</v>
      </c>
      <c r="F150" s="272" t="s">
        <v>1183</v>
      </c>
      <c r="G150" s="273">
        <f>VLOOKUP(C150,TECNICAS!$E$12:$K$117,7,FALSE)</f>
        <v>0</v>
      </c>
      <c r="H150" s="271" t="s">
        <v>80</v>
      </c>
    </row>
    <row r="151" spans="1:8" x14ac:dyDescent="0.55000000000000004">
      <c r="A151" s="271" t="s">
        <v>80</v>
      </c>
      <c r="B151" s="65" t="s">
        <v>356</v>
      </c>
      <c r="C151" s="65" t="s">
        <v>870</v>
      </c>
      <c r="D151" s="272" t="s">
        <v>508</v>
      </c>
      <c r="E151" s="272" t="s">
        <v>508</v>
      </c>
      <c r="F151" s="272" t="s">
        <v>1183</v>
      </c>
      <c r="G151" s="273">
        <f>VLOOKUP(C151,TECNICAS!$E$12:$K$117,7,FALSE)</f>
        <v>0</v>
      </c>
      <c r="H151" s="271" t="s">
        <v>80</v>
      </c>
    </row>
    <row r="152" spans="1:8" x14ac:dyDescent="0.55000000000000004">
      <c r="A152" s="271" t="s">
        <v>80</v>
      </c>
      <c r="B152" s="32" t="s">
        <v>356</v>
      </c>
      <c r="C152" s="65" t="s">
        <v>876</v>
      </c>
      <c r="D152" s="272" t="s">
        <v>508</v>
      </c>
      <c r="E152" s="272" t="s">
        <v>508</v>
      </c>
      <c r="F152" s="272" t="s">
        <v>1183</v>
      </c>
      <c r="G152" s="273">
        <f>VLOOKUP(C152,TECNICAS!$E$12:$K$117,7,FALSE)</f>
        <v>0</v>
      </c>
      <c r="H152" s="271" t="s">
        <v>80</v>
      </c>
    </row>
    <row r="153" spans="1:8" x14ac:dyDescent="0.55000000000000004">
      <c r="A153" s="271" t="s">
        <v>80</v>
      </c>
      <c r="B153" s="272" t="s">
        <v>886</v>
      </c>
      <c r="C153" s="65" t="s">
        <v>885</v>
      </c>
      <c r="D153" s="272" t="s">
        <v>508</v>
      </c>
      <c r="E153" s="272" t="s">
        <v>508</v>
      </c>
      <c r="F153" s="272" t="s">
        <v>1183</v>
      </c>
      <c r="G153" s="273">
        <f>VLOOKUP(C153,TECNICAS!$E$12:$K$117,7,FALSE)</f>
        <v>0</v>
      </c>
      <c r="H153" s="271" t="s">
        <v>80</v>
      </c>
    </row>
    <row r="154" spans="1:8" x14ac:dyDescent="0.55000000000000004">
      <c r="A154" s="271" t="s">
        <v>80</v>
      </c>
      <c r="B154" s="215" t="s">
        <v>1180</v>
      </c>
      <c r="C154" s="65" t="s">
        <v>891</v>
      </c>
      <c r="D154" s="272" t="s">
        <v>508</v>
      </c>
      <c r="E154" s="272" t="s">
        <v>508</v>
      </c>
      <c r="F154" s="272" t="s">
        <v>1183</v>
      </c>
      <c r="G154" s="273">
        <f>VLOOKUP(C154,TECNICAS!$E$12:$K$117,7,FALSE)</f>
        <v>0</v>
      </c>
      <c r="H154" s="271" t="s">
        <v>80</v>
      </c>
    </row>
    <row r="155" spans="1:8" x14ac:dyDescent="0.55000000000000004">
      <c r="A155" s="271" t="s">
        <v>80</v>
      </c>
      <c r="B155" s="215" t="s">
        <v>356</v>
      </c>
      <c r="C155" s="65" t="s">
        <v>891</v>
      </c>
      <c r="D155" s="272" t="s">
        <v>508</v>
      </c>
      <c r="E155" s="272" t="s">
        <v>508</v>
      </c>
      <c r="F155" s="272" t="s">
        <v>1183</v>
      </c>
      <c r="G155" s="273">
        <f>VLOOKUP(C155,TECNICAS!$E$12:$K$117,7,FALSE)</f>
        <v>0</v>
      </c>
      <c r="H155" s="271" t="s">
        <v>80</v>
      </c>
    </row>
    <row r="156" spans="1:8" x14ac:dyDescent="0.55000000000000004">
      <c r="A156" s="271" t="s">
        <v>80</v>
      </c>
      <c r="B156" s="215" t="s">
        <v>1187</v>
      </c>
      <c r="C156" s="65" t="s">
        <v>891</v>
      </c>
      <c r="D156" s="272" t="s">
        <v>508</v>
      </c>
      <c r="E156" s="272" t="s">
        <v>508</v>
      </c>
      <c r="F156" s="272" t="s">
        <v>1183</v>
      </c>
      <c r="G156" s="273">
        <f>VLOOKUP(C156,TECNICAS!$E$12:$K$117,7,FALSE)</f>
        <v>0</v>
      </c>
      <c r="H156" s="271" t="s">
        <v>80</v>
      </c>
    </row>
    <row r="157" spans="1:8" x14ac:dyDescent="0.55000000000000004">
      <c r="A157" s="271" t="s">
        <v>80</v>
      </c>
      <c r="B157" s="215" t="s">
        <v>1180</v>
      </c>
      <c r="C157" s="65" t="s">
        <v>897</v>
      </c>
      <c r="D157" s="272" t="s">
        <v>508</v>
      </c>
      <c r="E157" s="272" t="s">
        <v>508</v>
      </c>
      <c r="F157" s="272" t="s">
        <v>1183</v>
      </c>
      <c r="G157" s="273">
        <f>VLOOKUP(C157,TECNICAS!$E$12:$K$117,7,FALSE)</f>
        <v>0</v>
      </c>
      <c r="H157" s="271" t="s">
        <v>80</v>
      </c>
    </row>
    <row r="158" spans="1:8" x14ac:dyDescent="0.55000000000000004">
      <c r="A158" s="271" t="s">
        <v>80</v>
      </c>
      <c r="B158" s="215" t="s">
        <v>356</v>
      </c>
      <c r="C158" s="65" t="s">
        <v>897</v>
      </c>
      <c r="D158" s="272" t="s">
        <v>508</v>
      </c>
      <c r="E158" s="272" t="s">
        <v>508</v>
      </c>
      <c r="F158" s="272" t="s">
        <v>1183</v>
      </c>
      <c r="G158" s="273">
        <f>VLOOKUP(C158,TECNICAS!$E$12:$K$117,7,FALSE)</f>
        <v>0</v>
      </c>
      <c r="H158" s="271" t="s">
        <v>80</v>
      </c>
    </row>
    <row r="159" spans="1:8" x14ac:dyDescent="0.55000000000000004">
      <c r="A159" s="271" t="s">
        <v>80</v>
      </c>
      <c r="B159" s="215" t="s">
        <v>1187</v>
      </c>
      <c r="C159" s="65" t="s">
        <v>897</v>
      </c>
      <c r="D159" s="272" t="s">
        <v>508</v>
      </c>
      <c r="E159" s="272" t="s">
        <v>508</v>
      </c>
      <c r="F159" s="272" t="s">
        <v>1183</v>
      </c>
      <c r="G159" s="273">
        <f>VLOOKUP(C159,TECNICAS!$E$12:$K$117,7,FALSE)</f>
        <v>0</v>
      </c>
      <c r="H159" s="271" t="s">
        <v>80</v>
      </c>
    </row>
    <row r="160" spans="1:8" x14ac:dyDescent="0.55000000000000004">
      <c r="A160" s="271" t="s">
        <v>80</v>
      </c>
      <c r="B160" s="272" t="s">
        <v>886</v>
      </c>
      <c r="C160" s="65" t="s">
        <v>906</v>
      </c>
      <c r="D160" s="272" t="s">
        <v>508</v>
      </c>
      <c r="E160" s="272" t="s">
        <v>508</v>
      </c>
      <c r="F160" s="272" t="s">
        <v>1183</v>
      </c>
      <c r="G160" s="273">
        <f>VLOOKUP(C160,TECNICAS!$E$12:$K$117,7,FALSE)</f>
        <v>0</v>
      </c>
      <c r="H160" s="271" t="s">
        <v>80</v>
      </c>
    </row>
    <row r="161" spans="1:8" x14ac:dyDescent="0.55000000000000004">
      <c r="A161" s="271" t="s">
        <v>80</v>
      </c>
      <c r="B161" s="215" t="s">
        <v>917</v>
      </c>
      <c r="C161" s="65" t="s">
        <v>911</v>
      </c>
      <c r="D161" s="272" t="s">
        <v>508</v>
      </c>
      <c r="E161" s="272" t="s">
        <v>508</v>
      </c>
      <c r="F161" s="272" t="s">
        <v>1183</v>
      </c>
      <c r="G161" s="273">
        <f>VLOOKUP(C161,TECNICAS!$E$12:$K$117,7,FALSE)</f>
        <v>0</v>
      </c>
      <c r="H161" s="271" t="s">
        <v>80</v>
      </c>
    </row>
    <row r="162" spans="1:8" x14ac:dyDescent="0.55000000000000004">
      <c r="A162" s="271" t="s">
        <v>80</v>
      </c>
      <c r="B162" s="215" t="s">
        <v>1186</v>
      </c>
      <c r="C162" s="65" t="s">
        <v>911</v>
      </c>
      <c r="D162" s="272" t="s">
        <v>508</v>
      </c>
      <c r="E162" s="272" t="s">
        <v>508</v>
      </c>
      <c r="F162" s="272" t="s">
        <v>1183</v>
      </c>
      <c r="G162" s="273">
        <f>VLOOKUP(C162,TECNICAS!$E$12:$K$117,7,FALSE)</f>
        <v>0</v>
      </c>
      <c r="H162" s="271" t="s">
        <v>80</v>
      </c>
    </row>
    <row r="163" spans="1:8" x14ac:dyDescent="0.55000000000000004">
      <c r="A163" s="271" t="s">
        <v>80</v>
      </c>
      <c r="B163" s="272" t="s">
        <v>917</v>
      </c>
      <c r="C163" s="65" t="s">
        <v>916</v>
      </c>
      <c r="D163" s="272" t="s">
        <v>508</v>
      </c>
      <c r="E163" s="272" t="s">
        <v>508</v>
      </c>
      <c r="F163" s="272" t="s">
        <v>1183</v>
      </c>
      <c r="G163" s="273">
        <f>VLOOKUP(C163,TECNICAS!$E$12:$K$117,7,FALSE)</f>
        <v>0</v>
      </c>
      <c r="H163" s="271" t="s">
        <v>80</v>
      </c>
    </row>
    <row r="164" spans="1:8" x14ac:dyDescent="0.55000000000000004">
      <c r="A164" s="271" t="s">
        <v>80</v>
      </c>
      <c r="B164" s="272" t="s">
        <v>917</v>
      </c>
      <c r="C164" s="65" t="s">
        <v>922</v>
      </c>
      <c r="D164" s="272" t="s">
        <v>508</v>
      </c>
      <c r="E164" s="272" t="s">
        <v>508</v>
      </c>
      <c r="F164" s="272" t="s">
        <v>1183</v>
      </c>
      <c r="G164" s="273">
        <f>VLOOKUP(C164,TECNICAS!$E$12:$K$117,7,FALSE)</f>
        <v>0</v>
      </c>
      <c r="H164" s="271" t="s">
        <v>80</v>
      </c>
    </row>
    <row r="165" spans="1:8" x14ac:dyDescent="0.55000000000000004">
      <c r="A165" s="271" t="s">
        <v>80</v>
      </c>
      <c r="B165" s="272" t="s">
        <v>886</v>
      </c>
      <c r="C165" s="65" t="s">
        <v>927</v>
      </c>
      <c r="D165" s="272" t="s">
        <v>508</v>
      </c>
      <c r="E165" s="272" t="s">
        <v>508</v>
      </c>
      <c r="F165" s="272" t="s">
        <v>1183</v>
      </c>
      <c r="G165" s="273">
        <f>VLOOKUP(C165,TECNICAS!$E$12:$K$117,7,FALSE)</f>
        <v>0</v>
      </c>
      <c r="H165" s="271" t="s">
        <v>80</v>
      </c>
    </row>
    <row r="166" spans="1:8" x14ac:dyDescent="0.55000000000000004">
      <c r="A166" s="271" t="s">
        <v>70</v>
      </c>
      <c r="B166" s="272" t="s">
        <v>938</v>
      </c>
      <c r="C166" s="65" t="s">
        <v>937</v>
      </c>
      <c r="D166" s="272" t="s">
        <v>508</v>
      </c>
      <c r="E166" s="272" t="s">
        <v>508</v>
      </c>
      <c r="F166" s="272" t="s">
        <v>1183</v>
      </c>
      <c r="G166" s="273">
        <f>VLOOKUP(C166,TECNICAS!$E$12:$K$117,7,FALSE)</f>
        <v>0</v>
      </c>
      <c r="H166" s="271" t="s">
        <v>70</v>
      </c>
    </row>
    <row r="167" spans="1:8" x14ac:dyDescent="0.55000000000000004">
      <c r="A167" s="271" t="s">
        <v>70</v>
      </c>
      <c r="B167" s="272" t="s">
        <v>944</v>
      </c>
      <c r="C167" s="65" t="s">
        <v>943</v>
      </c>
      <c r="D167" s="272" t="s">
        <v>508</v>
      </c>
      <c r="E167" s="272" t="s">
        <v>508</v>
      </c>
      <c r="F167" s="272" t="s">
        <v>1183</v>
      </c>
      <c r="G167" s="273">
        <f>VLOOKUP(C167,TECNICAS!$E$12:$K$117,7,FALSE)</f>
        <v>0</v>
      </c>
      <c r="H167" s="271" t="s">
        <v>70</v>
      </c>
    </row>
    <row r="168" spans="1:8" x14ac:dyDescent="0.55000000000000004">
      <c r="A168" s="271" t="s">
        <v>80</v>
      </c>
      <c r="B168" s="215" t="s">
        <v>1200</v>
      </c>
      <c r="C168" s="65" t="s">
        <v>967</v>
      </c>
      <c r="D168" s="272" t="s">
        <v>508</v>
      </c>
      <c r="E168" s="272" t="s">
        <v>508</v>
      </c>
      <c r="F168" s="272" t="s">
        <v>1183</v>
      </c>
      <c r="G168" s="273">
        <f>VLOOKUP(C168,TECNICAS!$E$12:$K$117,7,FALSE)</f>
        <v>0</v>
      </c>
      <c r="H168" s="271" t="s">
        <v>80</v>
      </c>
    </row>
    <row r="169" spans="1:8" x14ac:dyDescent="0.55000000000000004">
      <c r="A169" s="271" t="s">
        <v>70</v>
      </c>
      <c r="B169" s="215" t="s">
        <v>1201</v>
      </c>
      <c r="C169" s="65" t="s">
        <v>967</v>
      </c>
      <c r="D169" s="272" t="s">
        <v>508</v>
      </c>
      <c r="E169" s="272" t="s">
        <v>508</v>
      </c>
      <c r="F169" s="272" t="s">
        <v>1183</v>
      </c>
      <c r="G169" s="273">
        <f>VLOOKUP(C169,TECNICAS!$E$12:$K$117,7,FALSE)</f>
        <v>0</v>
      </c>
      <c r="H169" s="271" t="s">
        <v>70</v>
      </c>
    </row>
    <row r="170" spans="1:8" x14ac:dyDescent="0.55000000000000004">
      <c r="A170" s="271" t="s">
        <v>74</v>
      </c>
      <c r="B170" s="215" t="s">
        <v>1172</v>
      </c>
      <c r="C170" s="65" t="s">
        <v>967</v>
      </c>
      <c r="D170" s="272" t="s">
        <v>508</v>
      </c>
      <c r="E170" s="272" t="s">
        <v>508</v>
      </c>
      <c r="F170" s="272" t="s">
        <v>1183</v>
      </c>
      <c r="G170" s="273">
        <f>VLOOKUP(C170,TECNICAS!$E$12:$K$117,7,FALSE)</f>
        <v>0</v>
      </c>
      <c r="H170" s="271" t="s">
        <v>74</v>
      </c>
    </row>
    <row r="171" spans="1:8" x14ac:dyDescent="0.55000000000000004">
      <c r="A171" s="271" t="s">
        <v>70</v>
      </c>
      <c r="B171" s="272" t="s">
        <v>974</v>
      </c>
      <c r="C171" s="65" t="s">
        <v>973</v>
      </c>
      <c r="D171" s="272" t="s">
        <v>508</v>
      </c>
      <c r="E171" s="272" t="s">
        <v>508</v>
      </c>
      <c r="F171" s="272" t="s">
        <v>1183</v>
      </c>
      <c r="G171" s="273">
        <f>VLOOKUP(C171,TECNICAS!$E$12:$K$117,7,FALSE)</f>
        <v>0</v>
      </c>
      <c r="H171" s="271" t="s">
        <v>70</v>
      </c>
    </row>
    <row r="172" spans="1:8" x14ac:dyDescent="0.55000000000000004">
      <c r="A172" s="271" t="s">
        <v>74</v>
      </c>
      <c r="B172" s="272" t="s">
        <v>312</v>
      </c>
      <c r="C172" s="65" t="s">
        <v>979</v>
      </c>
      <c r="D172" s="272" t="s">
        <v>508</v>
      </c>
      <c r="E172" s="272" t="s">
        <v>508</v>
      </c>
      <c r="F172" s="272" t="s">
        <v>1183</v>
      </c>
      <c r="G172" s="273">
        <f>VLOOKUP(C172,TECNICAS!$E$12:$K$117,7,FALSE)</f>
        <v>0</v>
      </c>
      <c r="H172" s="271" t="s">
        <v>74</v>
      </c>
    </row>
    <row r="173" spans="1:8" x14ac:dyDescent="0.55000000000000004">
      <c r="A173" s="271" t="s">
        <v>70</v>
      </c>
      <c r="B173" s="139" t="s">
        <v>1201</v>
      </c>
      <c r="C173" s="65" t="s">
        <v>984</v>
      </c>
      <c r="D173" s="272" t="s">
        <v>508</v>
      </c>
      <c r="E173" s="272" t="s">
        <v>508</v>
      </c>
      <c r="F173" s="272" t="s">
        <v>1183</v>
      </c>
      <c r="G173" s="273">
        <f>VLOOKUP(C173,TECNICAS!$E$12:$K$117,7,FALSE)</f>
        <v>0</v>
      </c>
      <c r="H173" s="271" t="s">
        <v>70</v>
      </c>
    </row>
    <row r="174" spans="1:8" x14ac:dyDescent="0.55000000000000004">
      <c r="A174" s="271" t="s">
        <v>74</v>
      </c>
      <c r="B174" s="139" t="s">
        <v>1202</v>
      </c>
      <c r="C174" s="65" t="s">
        <v>984</v>
      </c>
      <c r="D174" s="272" t="s">
        <v>508</v>
      </c>
      <c r="E174" s="272" t="s">
        <v>508</v>
      </c>
      <c r="F174" s="272" t="s">
        <v>1183</v>
      </c>
      <c r="G174" s="273">
        <f>VLOOKUP(C174,TECNICAS!$E$12:$K$117,7,FALSE)</f>
        <v>0</v>
      </c>
      <c r="H174" s="271" t="s">
        <v>74</v>
      </c>
    </row>
    <row r="175" spans="1:8" x14ac:dyDescent="0.55000000000000004">
      <c r="A175" s="271" t="s">
        <v>74</v>
      </c>
      <c r="B175" s="215" t="s">
        <v>1203</v>
      </c>
      <c r="C175" s="65" t="s">
        <v>991</v>
      </c>
      <c r="D175" s="272" t="s">
        <v>508</v>
      </c>
      <c r="E175" s="272" t="s">
        <v>508</v>
      </c>
      <c r="F175" s="272" t="s">
        <v>1183</v>
      </c>
      <c r="G175" s="273">
        <f>VLOOKUP(C175,TECNICAS!$E$12:$K$117,7,FALSE)</f>
        <v>0</v>
      </c>
      <c r="H175" s="271" t="s">
        <v>74</v>
      </c>
    </row>
    <row r="176" spans="1:8" x14ac:dyDescent="0.55000000000000004">
      <c r="A176" s="271" t="s">
        <v>74</v>
      </c>
      <c r="B176" s="215" t="s">
        <v>1192</v>
      </c>
      <c r="C176" s="65" t="s">
        <v>991</v>
      </c>
      <c r="D176" s="272" t="s">
        <v>508</v>
      </c>
      <c r="E176" s="272" t="s">
        <v>508</v>
      </c>
      <c r="F176" s="272" t="s">
        <v>1183</v>
      </c>
      <c r="G176" s="273">
        <f>VLOOKUP(C176,TECNICAS!$E$12:$K$117,7,FALSE)</f>
        <v>0</v>
      </c>
      <c r="H176" s="271" t="s">
        <v>74</v>
      </c>
    </row>
    <row r="177" spans="1:8" x14ac:dyDescent="0.55000000000000004">
      <c r="A177" s="271" t="s">
        <v>74</v>
      </c>
      <c r="B177" s="215" t="s">
        <v>1189</v>
      </c>
      <c r="C177" s="65" t="s">
        <v>991</v>
      </c>
      <c r="D177" s="272" t="s">
        <v>508</v>
      </c>
      <c r="E177" s="272" t="s">
        <v>508</v>
      </c>
      <c r="F177" s="272" t="s">
        <v>1183</v>
      </c>
      <c r="G177" s="273">
        <f>VLOOKUP(C177,TECNICAS!$E$12:$K$117,7,FALSE)</f>
        <v>0</v>
      </c>
      <c r="H177" s="271" t="s">
        <v>74</v>
      </c>
    </row>
    <row r="178" spans="1:8" x14ac:dyDescent="0.55000000000000004">
      <c r="A178" s="271" t="s">
        <v>73</v>
      </c>
      <c r="B178" s="215" t="s">
        <v>1204</v>
      </c>
      <c r="C178" s="65" t="s">
        <v>991</v>
      </c>
      <c r="D178" s="272" t="s">
        <v>508</v>
      </c>
      <c r="E178" s="272" t="s">
        <v>508</v>
      </c>
      <c r="F178" s="272" t="s">
        <v>1183</v>
      </c>
      <c r="G178" s="273">
        <f>VLOOKUP(C178,TECNICAS!$E$12:$K$117,7,FALSE)</f>
        <v>0</v>
      </c>
      <c r="H178" s="271" t="s">
        <v>73</v>
      </c>
    </row>
    <row r="179" spans="1:8" x14ac:dyDescent="0.55000000000000004">
      <c r="A179" s="271" t="s">
        <v>70</v>
      </c>
      <c r="B179" s="215" t="s">
        <v>1205</v>
      </c>
      <c r="C179" s="65" t="s">
        <v>997</v>
      </c>
      <c r="D179" s="272" t="s">
        <v>508</v>
      </c>
      <c r="E179" s="272" t="s">
        <v>508</v>
      </c>
      <c r="F179" s="272" t="s">
        <v>1183</v>
      </c>
      <c r="G179" s="273">
        <f>VLOOKUP(C179,TECNICAS!$E$12:$K$117,7,FALSE)</f>
        <v>0</v>
      </c>
      <c r="H179" s="271" t="s">
        <v>70</v>
      </c>
    </row>
    <row r="180" spans="1:8" x14ac:dyDescent="0.55000000000000004">
      <c r="A180" s="271" t="s">
        <v>74</v>
      </c>
      <c r="B180" s="215" t="s">
        <v>1206</v>
      </c>
      <c r="C180" s="65" t="s">
        <v>997</v>
      </c>
      <c r="D180" s="272" t="s">
        <v>508</v>
      </c>
      <c r="E180" s="272" t="s">
        <v>508</v>
      </c>
      <c r="F180" s="272" t="s">
        <v>1183</v>
      </c>
      <c r="G180" s="273">
        <f>VLOOKUP(C180,TECNICAS!$E$12:$K$117,7,FALSE)</f>
        <v>0</v>
      </c>
      <c r="H180" s="271" t="s">
        <v>74</v>
      </c>
    </row>
    <row r="181" spans="1:8" x14ac:dyDescent="0.55000000000000004">
      <c r="A181" s="271" t="s">
        <v>74</v>
      </c>
      <c r="B181" s="215" t="s">
        <v>1207</v>
      </c>
      <c r="C181" s="65" t="s">
        <v>997</v>
      </c>
      <c r="D181" s="272" t="s">
        <v>508</v>
      </c>
      <c r="E181" s="272" t="s">
        <v>508</v>
      </c>
      <c r="F181" s="272" t="s">
        <v>1183</v>
      </c>
      <c r="G181" s="273">
        <f>VLOOKUP(C181,TECNICAS!$E$12:$K$117,7,FALSE)</f>
        <v>0</v>
      </c>
      <c r="H181" s="271" t="s">
        <v>74</v>
      </c>
    </row>
    <row r="182" spans="1:8" x14ac:dyDescent="0.55000000000000004">
      <c r="A182" s="271" t="s">
        <v>74</v>
      </c>
      <c r="B182" s="272" t="s">
        <v>1005</v>
      </c>
      <c r="C182" s="65" t="s">
        <v>1003</v>
      </c>
      <c r="D182" s="272" t="s">
        <v>508</v>
      </c>
      <c r="E182" s="272" t="s">
        <v>508</v>
      </c>
      <c r="F182" s="272" t="s">
        <v>1183</v>
      </c>
      <c r="G182" s="273">
        <f>VLOOKUP(C182,TECNICAS!$E$12:$K$117,7,FALSE)</f>
        <v>0</v>
      </c>
      <c r="H182" s="271" t="s">
        <v>74</v>
      </c>
    </row>
    <row r="183" spans="1:8" x14ac:dyDescent="0.55000000000000004">
      <c r="A183" s="271" t="s">
        <v>71</v>
      </c>
      <c r="B183" s="65" t="s">
        <v>478</v>
      </c>
      <c r="C183" s="32" t="s">
        <v>461</v>
      </c>
      <c r="D183" s="272" t="s">
        <v>508</v>
      </c>
      <c r="E183" s="272" t="s">
        <v>508</v>
      </c>
      <c r="F183" s="272" t="s">
        <v>1081</v>
      </c>
      <c r="G183" s="273">
        <f>VLOOKUP(C183,ADMINISTRATIVAS!$F$12:$L$76,7,FALSE)</f>
        <v>0</v>
      </c>
      <c r="H183" s="271" t="s">
        <v>71</v>
      </c>
    </row>
    <row r="184" spans="1:8" x14ac:dyDescent="0.55000000000000004">
      <c r="A184" s="271" t="s">
        <v>80</v>
      </c>
      <c r="B184" s="65" t="s">
        <v>1200</v>
      </c>
      <c r="C184" s="32" t="s">
        <v>461</v>
      </c>
      <c r="D184" s="272" t="s">
        <v>508</v>
      </c>
      <c r="E184" s="272" t="s">
        <v>508</v>
      </c>
      <c r="F184" s="272" t="s">
        <v>1081</v>
      </c>
      <c r="G184" s="273">
        <f>VLOOKUP(C184,ADMINISTRATIVAS!$F$12:$L$76,7,FALSE)</f>
        <v>0</v>
      </c>
      <c r="H184" s="271" t="s">
        <v>80</v>
      </c>
    </row>
    <row r="185" spans="1:8" x14ac:dyDescent="0.55000000000000004">
      <c r="A185" s="271" t="s">
        <v>71</v>
      </c>
      <c r="B185" s="65" t="s">
        <v>478</v>
      </c>
      <c r="C185" s="32" t="s">
        <v>466</v>
      </c>
      <c r="D185" s="272" t="s">
        <v>508</v>
      </c>
      <c r="E185" s="272" t="s">
        <v>508</v>
      </c>
      <c r="F185" s="272" t="s">
        <v>1081</v>
      </c>
      <c r="G185" s="273">
        <f>VLOOKUP(C185,ADMINISTRATIVAS!$F$12:$L$76,7,FALSE)</f>
        <v>0</v>
      </c>
      <c r="H185" s="271" t="s">
        <v>71</v>
      </c>
    </row>
    <row r="186" spans="1:8" x14ac:dyDescent="0.55000000000000004">
      <c r="A186" s="271" t="s">
        <v>80</v>
      </c>
      <c r="B186" s="65" t="s">
        <v>499</v>
      </c>
      <c r="C186" s="32" t="s">
        <v>466</v>
      </c>
      <c r="D186" s="272" t="s">
        <v>508</v>
      </c>
      <c r="E186" s="272" t="s">
        <v>508</v>
      </c>
      <c r="F186" s="272" t="s">
        <v>1081</v>
      </c>
      <c r="G186" s="273">
        <f>VLOOKUP(C186,ADMINISTRATIVAS!$F$12:$L$76,7,FALSE)</f>
        <v>0</v>
      </c>
      <c r="H186" s="271" t="s">
        <v>80</v>
      </c>
    </row>
    <row r="187" spans="1:8" x14ac:dyDescent="0.55000000000000004">
      <c r="A187" s="271" t="s">
        <v>80</v>
      </c>
      <c r="B187" s="65" t="s">
        <v>1200</v>
      </c>
      <c r="C187" s="32" t="s">
        <v>466</v>
      </c>
      <c r="D187" s="272" t="s">
        <v>508</v>
      </c>
      <c r="E187" s="272" t="s">
        <v>508</v>
      </c>
      <c r="F187" s="272" t="s">
        <v>1081</v>
      </c>
      <c r="G187" s="273">
        <f>VLOOKUP(C187,ADMINISTRATIVAS!$F$12:$L$76,7,FALSE)</f>
        <v>0</v>
      </c>
      <c r="H187" s="271" t="s">
        <v>80</v>
      </c>
    </row>
    <row r="188" spans="1:8" x14ac:dyDescent="0.55000000000000004">
      <c r="A188" s="271" t="s">
        <v>80</v>
      </c>
      <c r="B188" s="65" t="s">
        <v>1200</v>
      </c>
      <c r="C188" s="32" t="s">
        <v>466</v>
      </c>
      <c r="D188" s="272" t="s">
        <v>508</v>
      </c>
      <c r="E188" s="272" t="s">
        <v>508</v>
      </c>
      <c r="F188" s="272" t="s">
        <v>1081</v>
      </c>
      <c r="G188" s="273">
        <f>VLOOKUP(C188,ADMINISTRATIVAS!$F$12:$L$76,7,FALSE)</f>
        <v>0</v>
      </c>
      <c r="H188" s="271" t="s">
        <v>80</v>
      </c>
    </row>
    <row r="189" spans="1:8" x14ac:dyDescent="0.55000000000000004">
      <c r="A189" s="271" t="s">
        <v>80</v>
      </c>
      <c r="B189" s="65" t="s">
        <v>499</v>
      </c>
      <c r="C189" s="32" t="s">
        <v>469</v>
      </c>
      <c r="D189" s="272" t="s">
        <v>508</v>
      </c>
      <c r="E189" s="272" t="s">
        <v>508</v>
      </c>
      <c r="F189" s="272" t="s">
        <v>1081</v>
      </c>
      <c r="G189" s="273">
        <f>VLOOKUP(C189,ADMINISTRATIVAS!$F$12:$L$76,7,FALSE)</f>
        <v>0</v>
      </c>
      <c r="H189" s="271" t="s">
        <v>80</v>
      </c>
    </row>
    <row r="190" spans="1:8" x14ac:dyDescent="0.55000000000000004">
      <c r="A190" s="271" t="s">
        <v>80</v>
      </c>
      <c r="B190" s="65" t="s">
        <v>1208</v>
      </c>
      <c r="C190" s="32" t="s">
        <v>469</v>
      </c>
      <c r="D190" s="272" t="s">
        <v>508</v>
      </c>
      <c r="E190" s="272" t="s">
        <v>508</v>
      </c>
      <c r="F190" s="272" t="s">
        <v>1081</v>
      </c>
      <c r="G190" s="273">
        <f>VLOOKUP(C190,ADMINISTRATIVAS!$F$12:$L$76,7,FALSE)</f>
        <v>0</v>
      </c>
      <c r="H190" s="271" t="s">
        <v>80</v>
      </c>
    </row>
    <row r="191" spans="1:8" x14ac:dyDescent="0.55000000000000004">
      <c r="A191" s="271" t="s">
        <v>71</v>
      </c>
      <c r="B191" s="32" t="s">
        <v>478</v>
      </c>
      <c r="C191" s="32" t="s">
        <v>477</v>
      </c>
      <c r="D191" s="272" t="s">
        <v>508</v>
      </c>
      <c r="E191" s="272" t="s">
        <v>508</v>
      </c>
      <c r="F191" s="272" t="s">
        <v>1081</v>
      </c>
      <c r="G191" s="273">
        <f>VLOOKUP(C191,ADMINISTRATIVAS!$F$12:$L$76,7,FALSE)</f>
        <v>0</v>
      </c>
      <c r="H191" s="271" t="s">
        <v>71</v>
      </c>
    </row>
    <row r="192" spans="1:8" x14ac:dyDescent="0.55000000000000004">
      <c r="A192" s="271" t="s">
        <v>71</v>
      </c>
      <c r="B192" s="272" t="s">
        <v>485</v>
      </c>
      <c r="C192" s="32" t="s">
        <v>484</v>
      </c>
      <c r="D192" s="272" t="s">
        <v>508</v>
      </c>
      <c r="E192" s="272" t="s">
        <v>508</v>
      </c>
      <c r="F192" s="272" t="s">
        <v>1081</v>
      </c>
      <c r="G192" s="273">
        <f>VLOOKUP(C192,ADMINISTRATIVAS!$F$12:$L$76,7,FALSE)</f>
        <v>0</v>
      </c>
      <c r="H192" s="271" t="s">
        <v>71</v>
      </c>
    </row>
    <row r="193" spans="1:8" x14ac:dyDescent="0.55000000000000004">
      <c r="A193" s="271" t="s">
        <v>80</v>
      </c>
      <c r="B193" s="272" t="s">
        <v>499</v>
      </c>
      <c r="C193" s="32" t="s">
        <v>498</v>
      </c>
      <c r="D193" s="272" t="s">
        <v>508</v>
      </c>
      <c r="E193" s="272" t="s">
        <v>508</v>
      </c>
      <c r="F193" s="272" t="s">
        <v>1081</v>
      </c>
      <c r="G193" s="273">
        <f>VLOOKUP(C193,ADMINISTRATIVAS!$F$12:$L$76,7,FALSE)</f>
        <v>0</v>
      </c>
      <c r="H193" s="271" t="s">
        <v>80</v>
      </c>
    </row>
    <row r="194" spans="1:8" x14ac:dyDescent="0.55000000000000004">
      <c r="A194" s="271" t="s">
        <v>70</v>
      </c>
      <c r="B194" s="272" t="s">
        <v>505</v>
      </c>
      <c r="C194" s="32" t="s">
        <v>504</v>
      </c>
      <c r="D194" s="272" t="s">
        <v>508</v>
      </c>
      <c r="E194" s="272" t="s">
        <v>508</v>
      </c>
      <c r="F194" s="272" t="s">
        <v>1081</v>
      </c>
      <c r="G194" s="273">
        <f>VLOOKUP(C194,ADMINISTRATIVAS!$F$12:$L$76,7,FALSE)</f>
        <v>0</v>
      </c>
      <c r="H194" s="271" t="s">
        <v>70</v>
      </c>
    </row>
    <row r="195" spans="1:8" x14ac:dyDescent="0.55000000000000004">
      <c r="A195" s="271" t="s">
        <v>80</v>
      </c>
      <c r="B195" s="272" t="s">
        <v>519</v>
      </c>
      <c r="C195" s="32" t="s">
        <v>518</v>
      </c>
      <c r="D195" s="272" t="s">
        <v>508</v>
      </c>
      <c r="E195" s="272" t="s">
        <v>508</v>
      </c>
      <c r="F195" s="272" t="s">
        <v>1081</v>
      </c>
      <c r="G195" s="273">
        <f>VLOOKUP(C195,ADMINISTRATIVAS!$F$12:$L$76,7,FALSE)</f>
        <v>0</v>
      </c>
      <c r="H195" s="271" t="s">
        <v>80</v>
      </c>
    </row>
    <row r="196" spans="1:8" x14ac:dyDescent="0.55000000000000004">
      <c r="A196" s="271" t="s">
        <v>71</v>
      </c>
      <c r="B196" s="272" t="s">
        <v>525</v>
      </c>
      <c r="C196" s="32" t="s">
        <v>524</v>
      </c>
      <c r="D196" s="272" t="s">
        <v>508</v>
      </c>
      <c r="E196" s="272" t="s">
        <v>508</v>
      </c>
      <c r="F196" s="272" t="s">
        <v>1081</v>
      </c>
      <c r="G196" s="273">
        <f>VLOOKUP(C196,ADMINISTRATIVAS!$F$12:$L$76,7,FALSE)</f>
        <v>0</v>
      </c>
      <c r="H196" s="271" t="s">
        <v>71</v>
      </c>
    </row>
    <row r="197" spans="1:8" x14ac:dyDescent="0.55000000000000004">
      <c r="A197" s="271" t="s">
        <v>71</v>
      </c>
      <c r="B197" s="272" t="s">
        <v>1209</v>
      </c>
      <c r="C197" s="32" t="s">
        <v>530</v>
      </c>
      <c r="D197" s="272" t="s">
        <v>508</v>
      </c>
      <c r="E197" s="272" t="s">
        <v>508</v>
      </c>
      <c r="F197" s="272" t="s">
        <v>1081</v>
      </c>
      <c r="G197" s="273">
        <f>VLOOKUP(C197,ADMINISTRATIVAS!$F$12:$L$76,7,FALSE)</f>
        <v>0</v>
      </c>
      <c r="H197" s="271" t="s">
        <v>71</v>
      </c>
    </row>
    <row r="198" spans="1:8" x14ac:dyDescent="0.55000000000000004">
      <c r="A198" s="271" t="s">
        <v>71</v>
      </c>
      <c r="B198" s="272" t="s">
        <v>1209</v>
      </c>
      <c r="C198" s="32" t="s">
        <v>534</v>
      </c>
      <c r="D198" s="272" t="s">
        <v>508</v>
      </c>
      <c r="E198" s="272" t="s">
        <v>508</v>
      </c>
      <c r="F198" s="272" t="s">
        <v>1081</v>
      </c>
      <c r="G198" s="273">
        <f>VLOOKUP(C198,ADMINISTRATIVAS!$F$12:$L$76,7,FALSE)</f>
        <v>0</v>
      </c>
      <c r="H198" s="271" t="s">
        <v>71</v>
      </c>
    </row>
    <row r="199" spans="1:8" x14ac:dyDescent="0.55000000000000004">
      <c r="A199" s="271" t="s">
        <v>80</v>
      </c>
      <c r="B199" s="272" t="s">
        <v>1185</v>
      </c>
      <c r="C199" s="32" t="s">
        <v>530</v>
      </c>
      <c r="D199" s="272" t="s">
        <v>508</v>
      </c>
      <c r="E199" s="272" t="s">
        <v>508</v>
      </c>
      <c r="F199" s="272" t="s">
        <v>1081</v>
      </c>
      <c r="G199" s="273">
        <f>VLOOKUP(C199,ADMINISTRATIVAS!$F$12:$L$76,7,FALSE)</f>
        <v>0</v>
      </c>
      <c r="H199" s="271" t="s">
        <v>80</v>
      </c>
    </row>
    <row r="200" spans="1:8" x14ac:dyDescent="0.55000000000000004">
      <c r="A200" s="271" t="s">
        <v>80</v>
      </c>
      <c r="B200" s="272" t="s">
        <v>1185</v>
      </c>
      <c r="C200" s="32" t="s">
        <v>534</v>
      </c>
      <c r="D200" s="272" t="s">
        <v>508</v>
      </c>
      <c r="E200" s="272" t="s">
        <v>508</v>
      </c>
      <c r="F200" s="272" t="s">
        <v>1081</v>
      </c>
      <c r="G200" s="273">
        <f>VLOOKUP(C200,ADMINISTRATIVAS!$F$12:$L$76,7,FALSE)</f>
        <v>0</v>
      </c>
      <c r="H200" s="271" t="s">
        <v>80</v>
      </c>
    </row>
    <row r="201" spans="1:8" ht="14.7" thickBot="1" x14ac:dyDescent="0.6">
      <c r="A201" s="275" t="s">
        <v>70</v>
      </c>
      <c r="B201" s="276" t="s">
        <v>938</v>
      </c>
      <c r="C201" s="277" t="s">
        <v>534</v>
      </c>
      <c r="D201" s="276" t="s">
        <v>508</v>
      </c>
      <c r="E201" s="276" t="s">
        <v>508</v>
      </c>
      <c r="F201" s="276" t="s">
        <v>1081</v>
      </c>
      <c r="G201" s="273">
        <f>VLOOKUP(C201,ADMINISTRATIVAS!$F$12:$L$76,7,FALSE)</f>
        <v>0</v>
      </c>
      <c r="H201" s="275" t="s">
        <v>70</v>
      </c>
    </row>
  </sheetData>
  <mergeCells count="4">
    <mergeCell ref="A1:B9"/>
    <mergeCell ref="C1:F4"/>
    <mergeCell ref="G1:G9"/>
    <mergeCell ref="C5:F9"/>
  </mergeCells>
  <dataValidations count="1">
    <dataValidation type="list" allowBlank="1" showInputMessage="1" showErrorMessage="1" sqref="G13:G25">
      <formula1>$I$3:$I$8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SENEN NIÑO</cp:lastModifiedBy>
  <dcterms:created xsi:type="dcterms:W3CDTF">2017-07-27T15:23:10Z</dcterms:created>
  <dcterms:modified xsi:type="dcterms:W3CDTF">2017-09-11T20:32:49Z</dcterms:modified>
</cp:coreProperties>
</file>