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DICIEMBRE 2016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2" hidden="1">'EJE DICIEMBRE 2016'!$B$6:$Y$48</definedName>
    <definedName name="_xlnm._FilterDatabase" localSheetId="3" hidden="1">'EJE JUL 2015 (2)'!$A$6:$W$42</definedName>
  </definedNames>
  <calcPr calcId="162913"/>
</workbook>
</file>

<file path=xl/calcChain.xml><?xml version="1.0" encoding="utf-8"?>
<calcChain xmlns="http://schemas.openxmlformats.org/spreadsheetml/2006/main">
  <c r="Y22" i="4" l="1"/>
  <c r="X22" i="4"/>
  <c r="W22" i="4"/>
  <c r="L45" i="4"/>
  <c r="L44" i="4"/>
  <c r="L41" i="4"/>
  <c r="L40" i="4"/>
  <c r="L39" i="4"/>
  <c r="M33" i="4"/>
  <c r="N33" i="4"/>
  <c r="O33" i="4"/>
  <c r="P33" i="4"/>
  <c r="Q33" i="4"/>
  <c r="R33" i="4"/>
  <c r="S33" i="4"/>
  <c r="T33" i="4"/>
  <c r="U33" i="4"/>
  <c r="V33" i="4"/>
  <c r="L33" i="4"/>
  <c r="K8" i="4"/>
  <c r="L8" i="4"/>
  <c r="M8" i="4"/>
  <c r="N8" i="4"/>
  <c r="O8" i="4"/>
  <c r="P8" i="4"/>
  <c r="Q8" i="4"/>
  <c r="R8" i="4"/>
  <c r="S8" i="4"/>
  <c r="T8" i="4"/>
  <c r="U8" i="4"/>
  <c r="V8" i="4"/>
  <c r="K9" i="4"/>
  <c r="L9" i="4"/>
  <c r="M9" i="4"/>
  <c r="N9" i="4"/>
  <c r="O9" i="4"/>
  <c r="P9" i="4"/>
  <c r="Q9" i="4"/>
  <c r="R9" i="4"/>
  <c r="S9" i="4"/>
  <c r="T9" i="4"/>
  <c r="U9" i="4"/>
  <c r="V9" i="4"/>
  <c r="K10" i="4"/>
  <c r="L10" i="4"/>
  <c r="M10" i="4"/>
  <c r="N10" i="4"/>
  <c r="O10" i="4"/>
  <c r="P10" i="4"/>
  <c r="Q10" i="4"/>
  <c r="R10" i="4"/>
  <c r="S10" i="4"/>
  <c r="T10" i="4"/>
  <c r="U10" i="4"/>
  <c r="V10" i="4"/>
  <c r="K11" i="4"/>
  <c r="L11" i="4"/>
  <c r="M11" i="4"/>
  <c r="N11" i="4"/>
  <c r="O11" i="4"/>
  <c r="P11" i="4"/>
  <c r="Q11" i="4"/>
  <c r="R11" i="4"/>
  <c r="S11" i="4"/>
  <c r="T11" i="4"/>
  <c r="U11" i="4"/>
  <c r="V11" i="4"/>
  <c r="K12" i="4"/>
  <c r="L12" i="4"/>
  <c r="M12" i="4"/>
  <c r="N12" i="4"/>
  <c r="O12" i="4"/>
  <c r="P12" i="4"/>
  <c r="Q12" i="4"/>
  <c r="R12" i="4"/>
  <c r="S12" i="4"/>
  <c r="T12" i="4"/>
  <c r="U12" i="4"/>
  <c r="V12" i="4"/>
  <c r="K13" i="4"/>
  <c r="L13" i="4"/>
  <c r="M13" i="4"/>
  <c r="N13" i="4"/>
  <c r="O13" i="4"/>
  <c r="P13" i="4"/>
  <c r="Q13" i="4"/>
  <c r="R13" i="4"/>
  <c r="S13" i="4"/>
  <c r="T13" i="4"/>
  <c r="U13" i="4"/>
  <c r="V13" i="4"/>
  <c r="K14" i="4"/>
  <c r="L14" i="4"/>
  <c r="M14" i="4"/>
  <c r="N14" i="4"/>
  <c r="O14" i="4"/>
  <c r="P14" i="4"/>
  <c r="Q14" i="4"/>
  <c r="R14" i="4"/>
  <c r="S14" i="4"/>
  <c r="T14" i="4"/>
  <c r="U14" i="4"/>
  <c r="V14" i="4"/>
  <c r="L24" i="4" l="1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L28" i="4"/>
  <c r="M28" i="4"/>
  <c r="N28" i="4"/>
  <c r="O28" i="4"/>
  <c r="P28" i="4"/>
  <c r="Q28" i="4"/>
  <c r="R28" i="4"/>
  <c r="S28" i="4"/>
  <c r="T28" i="4"/>
  <c r="U28" i="4"/>
  <c r="V28" i="4"/>
  <c r="L29" i="4"/>
  <c r="M29" i="4"/>
  <c r="N29" i="4"/>
  <c r="O29" i="4"/>
  <c r="P29" i="4"/>
  <c r="Q29" i="4"/>
  <c r="R29" i="4"/>
  <c r="S29" i="4"/>
  <c r="T29" i="4"/>
  <c r="U29" i="4"/>
  <c r="V29" i="4"/>
  <c r="L30" i="4"/>
  <c r="M30" i="4"/>
  <c r="N30" i="4"/>
  <c r="O30" i="4"/>
  <c r="P30" i="4"/>
  <c r="Q30" i="4"/>
  <c r="R30" i="4"/>
  <c r="S30" i="4"/>
  <c r="T30" i="4"/>
  <c r="U30" i="4"/>
  <c r="V30" i="4"/>
  <c r="L31" i="4"/>
  <c r="M31" i="4"/>
  <c r="N31" i="4"/>
  <c r="O31" i="4"/>
  <c r="P31" i="4"/>
  <c r="Q31" i="4"/>
  <c r="R31" i="4"/>
  <c r="S31" i="4"/>
  <c r="T31" i="4"/>
  <c r="U31" i="4"/>
  <c r="V31" i="4"/>
  <c r="L32" i="4"/>
  <c r="M32" i="4"/>
  <c r="N32" i="4"/>
  <c r="O32" i="4"/>
  <c r="P32" i="4"/>
  <c r="Q32" i="4"/>
  <c r="R32" i="4"/>
  <c r="S32" i="4"/>
  <c r="T32" i="4"/>
  <c r="U32" i="4"/>
  <c r="V32" i="4"/>
  <c r="K25" i="4"/>
  <c r="K26" i="4"/>
  <c r="K27" i="4"/>
  <c r="K28" i="4"/>
  <c r="K29" i="4"/>
  <c r="K30" i="4"/>
  <c r="K31" i="4"/>
  <c r="K32" i="4"/>
  <c r="K24" i="4"/>
  <c r="L19" i="4"/>
  <c r="M19" i="4"/>
  <c r="N19" i="4"/>
  <c r="O19" i="4"/>
  <c r="P19" i="4"/>
  <c r="Q19" i="4"/>
  <c r="R19" i="4"/>
  <c r="S19" i="4"/>
  <c r="T19" i="4"/>
  <c r="U19" i="4"/>
  <c r="V19" i="4"/>
  <c r="L20" i="4"/>
  <c r="M20" i="4"/>
  <c r="N20" i="4"/>
  <c r="O20" i="4"/>
  <c r="P20" i="4"/>
  <c r="Q20" i="4"/>
  <c r="R20" i="4"/>
  <c r="S20" i="4"/>
  <c r="T20" i="4"/>
  <c r="U20" i="4"/>
  <c r="V20" i="4"/>
  <c r="L21" i="4"/>
  <c r="M21" i="4"/>
  <c r="N21" i="4"/>
  <c r="O21" i="4"/>
  <c r="P21" i="4"/>
  <c r="Q21" i="4"/>
  <c r="R21" i="4"/>
  <c r="S21" i="4"/>
  <c r="T21" i="4"/>
  <c r="U21" i="4"/>
  <c r="V21" i="4"/>
  <c r="L22" i="4"/>
  <c r="M22" i="4"/>
  <c r="N22" i="4"/>
  <c r="O22" i="4"/>
  <c r="P22" i="4"/>
  <c r="Q22" i="4"/>
  <c r="R22" i="4"/>
  <c r="S22" i="4"/>
  <c r="T22" i="4"/>
  <c r="U22" i="4"/>
  <c r="V22" i="4"/>
  <c r="K20" i="4"/>
  <c r="K21" i="4"/>
  <c r="K22" i="4"/>
  <c r="K19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K17" i="4"/>
  <c r="K16" i="4"/>
  <c r="L7" i="4"/>
  <c r="M7" i="4"/>
  <c r="N7" i="4"/>
  <c r="O7" i="4"/>
  <c r="P7" i="4"/>
  <c r="Q7" i="4"/>
  <c r="R7" i="4"/>
  <c r="S7" i="4"/>
  <c r="T7" i="4"/>
  <c r="U7" i="4"/>
  <c r="V7" i="4"/>
  <c r="W27" i="4" l="1"/>
  <c r="E114" i="7" s="1"/>
  <c r="W28" i="4"/>
  <c r="Y28" i="4"/>
  <c r="W29" i="4"/>
  <c r="W30" i="4"/>
  <c r="E115" i="7" s="1"/>
  <c r="W31" i="4"/>
  <c r="W32" i="4"/>
  <c r="Y32" i="4"/>
  <c r="Y30" i="4"/>
  <c r="G115" i="7" s="1"/>
  <c r="R45" i="4"/>
  <c r="N45" i="4"/>
  <c r="T40" i="4"/>
  <c r="X7" i="4"/>
  <c r="Y7" i="4"/>
  <c r="W8" i="4"/>
  <c r="Y8" i="4"/>
  <c r="W9" i="4"/>
  <c r="X9" i="4"/>
  <c r="W11" i="4"/>
  <c r="W14" i="4"/>
  <c r="W20" i="4"/>
  <c r="Y20" i="4"/>
  <c r="W21" i="4"/>
  <c r="W19" i="4"/>
  <c r="X8" i="4"/>
  <c r="W13" i="4"/>
  <c r="Y9" i="4"/>
  <c r="W24" i="4"/>
  <c r="E111" i="7" s="1"/>
  <c r="W7" i="4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K7" i="4"/>
  <c r="M35" i="5"/>
  <c r="N35" i="5"/>
  <c r="N36" i="5" s="1"/>
  <c r="V36" i="5" s="1"/>
  <c r="O35" i="5"/>
  <c r="S35" i="5" s="1"/>
  <c r="P35" i="5"/>
  <c r="Q35" i="5"/>
  <c r="R35" i="5"/>
  <c r="M34" i="5"/>
  <c r="N34" i="5"/>
  <c r="O34" i="5"/>
  <c r="P34" i="5"/>
  <c r="T34" i="5" s="1"/>
  <c r="Q34" i="5"/>
  <c r="R34" i="5"/>
  <c r="M33" i="5"/>
  <c r="N33" i="5"/>
  <c r="O33" i="5"/>
  <c r="O36" i="5" s="1"/>
  <c r="S36" i="5" s="1"/>
  <c r="P33" i="5"/>
  <c r="Q33" i="5"/>
  <c r="Q36" i="5" s="1"/>
  <c r="R33" i="5"/>
  <c r="M36" i="5"/>
  <c r="M39" i="5"/>
  <c r="N39" i="5"/>
  <c r="O39" i="5"/>
  <c r="O40" i="5" s="1"/>
  <c r="P39" i="5"/>
  <c r="P40" i="5" s="1"/>
  <c r="Q39" i="5"/>
  <c r="R39" i="5"/>
  <c r="U39" i="5" s="1"/>
  <c r="M38" i="5"/>
  <c r="N38" i="5"/>
  <c r="N40" i="5" s="1"/>
  <c r="O38" i="5"/>
  <c r="P38" i="5"/>
  <c r="Q38" i="5"/>
  <c r="Q40" i="5" s="1"/>
  <c r="Q42" i="5" s="1"/>
  <c r="R38" i="5"/>
  <c r="R40" i="5" s="1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W35" i="5" s="1"/>
  <c r="L34" i="5"/>
  <c r="L33" i="5"/>
  <c r="V33" i="5" s="1"/>
  <c r="R36" i="5"/>
  <c r="U36" i="5" s="1"/>
  <c r="M40" i="5"/>
  <c r="M42" i="5" s="1"/>
  <c r="V35" i="5"/>
  <c r="T35" i="5"/>
  <c r="W39" i="5"/>
  <c r="U35" i="5"/>
  <c r="S39" i="5"/>
  <c r="T33" i="5"/>
  <c r="W34" i="5"/>
  <c r="U34" i="5"/>
  <c r="W33" i="5"/>
  <c r="U33" i="5"/>
  <c r="V34" i="5"/>
  <c r="S34" i="5"/>
  <c r="V39" i="5"/>
  <c r="L36" i="5"/>
  <c r="W36" i="5" s="1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Q141" i="2" s="1"/>
  <c r="R139" i="2"/>
  <c r="S139" i="2"/>
  <c r="T139" i="2"/>
  <c r="U139" i="2"/>
  <c r="V139" i="2"/>
  <c r="W139" i="2"/>
  <c r="W143" i="2" s="1"/>
  <c r="X139" i="2"/>
  <c r="Y139" i="2"/>
  <c r="Z139" i="2"/>
  <c r="AA139" i="2"/>
  <c r="AA141" i="2"/>
  <c r="AB139" i="2"/>
  <c r="AB141" i="2" s="1"/>
  <c r="P139" i="2"/>
  <c r="P143" i="2" s="1"/>
  <c r="Q138" i="2"/>
  <c r="Q143" i="2" s="1"/>
  <c r="R138" i="2"/>
  <c r="S138" i="2"/>
  <c r="T138" i="2"/>
  <c r="U138" i="2"/>
  <c r="V138" i="2"/>
  <c r="W138" i="2"/>
  <c r="X138" i="2"/>
  <c r="Y138" i="2"/>
  <c r="Z138" i="2"/>
  <c r="Z143" i="2" s="1"/>
  <c r="P138" i="2"/>
  <c r="Q137" i="2"/>
  <c r="R137" i="2"/>
  <c r="R143" i="2" s="1"/>
  <c r="S137" i="2"/>
  <c r="S143" i="2" s="1"/>
  <c r="T137" i="2"/>
  <c r="T143" i="2" s="1"/>
  <c r="U137" i="2"/>
  <c r="U143" i="2" s="1"/>
  <c r="V137" i="2"/>
  <c r="V143" i="2"/>
  <c r="W137" i="2"/>
  <c r="X137" i="2"/>
  <c r="Y137" i="2"/>
  <c r="Y143" i="2" s="1"/>
  <c r="Z137" i="2"/>
  <c r="P137" i="2"/>
  <c r="Q136" i="2"/>
  <c r="R136" i="2"/>
  <c r="R141" i="2" s="1"/>
  <c r="S136" i="2"/>
  <c r="T136" i="2"/>
  <c r="T141" i="2" s="1"/>
  <c r="U136" i="2"/>
  <c r="V136" i="2"/>
  <c r="W136" i="2"/>
  <c r="X136" i="2"/>
  <c r="X141" i="2" s="1"/>
  <c r="Y136" i="2"/>
  <c r="Y141" i="2" s="1"/>
  <c r="Z136" i="2"/>
  <c r="P136" i="2"/>
  <c r="P141" i="2" s="1"/>
  <c r="X143" i="2"/>
  <c r="W141" i="2"/>
  <c r="S141" i="2"/>
  <c r="Z141" i="2"/>
  <c r="V141" i="2"/>
  <c r="U141" i="2"/>
  <c r="O42" i="5" l="1"/>
  <c r="V40" i="5"/>
  <c r="N42" i="5"/>
  <c r="U40" i="5"/>
  <c r="R42" i="5"/>
  <c r="T40" i="5"/>
  <c r="V38" i="5"/>
  <c r="L40" i="5"/>
  <c r="S38" i="5"/>
  <c r="P36" i="5"/>
  <c r="T36" i="5" s="1"/>
  <c r="U38" i="5"/>
  <c r="W38" i="5"/>
  <c r="S33" i="5"/>
  <c r="Y13" i="4"/>
  <c r="X31" i="4"/>
  <c r="W17" i="4"/>
  <c r="X26" i="4"/>
  <c r="F113" i="7" s="1"/>
  <c r="Y25" i="4"/>
  <c r="G112" i="7" s="1"/>
  <c r="Y26" i="4"/>
  <c r="G113" i="7" s="1"/>
  <c r="W25" i="4"/>
  <c r="E112" i="7" s="1"/>
  <c r="O40" i="4"/>
  <c r="X40" i="4" s="1"/>
  <c r="S40" i="4"/>
  <c r="Y19" i="4"/>
  <c r="X20" i="4"/>
  <c r="T41" i="4"/>
  <c r="X21" i="4"/>
  <c r="U41" i="4"/>
  <c r="Q41" i="4"/>
  <c r="M41" i="4"/>
  <c r="X13" i="4"/>
  <c r="M40" i="4"/>
  <c r="P40" i="4"/>
  <c r="X17" i="4"/>
  <c r="Y29" i="4"/>
  <c r="Q40" i="4"/>
  <c r="U40" i="4"/>
  <c r="P39" i="4"/>
  <c r="M39" i="4"/>
  <c r="Y17" i="4"/>
  <c r="Y24" i="4"/>
  <c r="G111" i="7" s="1"/>
  <c r="R44" i="4"/>
  <c r="R46" i="4" s="1"/>
  <c r="N44" i="4"/>
  <c r="N46" i="4" s="1"/>
  <c r="S45" i="4"/>
  <c r="O45" i="4"/>
  <c r="O44" i="4"/>
  <c r="R41" i="4"/>
  <c r="S41" i="4"/>
  <c r="T39" i="4"/>
  <c r="T42" i="4" s="1"/>
  <c r="K8" i="7" s="1"/>
  <c r="G61" i="7" s="1"/>
  <c r="F71" i="7" s="1"/>
  <c r="U44" i="4"/>
  <c r="X32" i="4"/>
  <c r="Y31" i="4"/>
  <c r="Y27" i="4"/>
  <c r="G114" i="7" s="1"/>
  <c r="X24" i="4"/>
  <c r="F111" i="7" s="1"/>
  <c r="P44" i="4"/>
  <c r="X19" i="4"/>
  <c r="O41" i="4"/>
  <c r="V45" i="4"/>
  <c r="N41" i="4"/>
  <c r="W16" i="4"/>
  <c r="W26" i="4"/>
  <c r="E113" i="7" s="1"/>
  <c r="X30" i="4"/>
  <c r="F115" i="7" s="1"/>
  <c r="X29" i="4"/>
  <c r="X28" i="4"/>
  <c r="X27" i="4"/>
  <c r="F114" i="7" s="1"/>
  <c r="U45" i="4"/>
  <c r="X25" i="4"/>
  <c r="F112" i="7" s="1"/>
  <c r="V39" i="4"/>
  <c r="N40" i="4"/>
  <c r="R40" i="4"/>
  <c r="S44" i="4"/>
  <c r="S46" i="4" s="1"/>
  <c r="G9" i="7" s="1"/>
  <c r="P45" i="4"/>
  <c r="M45" i="4"/>
  <c r="M44" i="4"/>
  <c r="Y11" i="4"/>
  <c r="X11" i="4"/>
  <c r="Q39" i="4"/>
  <c r="R39" i="4"/>
  <c r="T45" i="4"/>
  <c r="Q44" i="4"/>
  <c r="Y21" i="4"/>
  <c r="V41" i="4"/>
  <c r="O39" i="4"/>
  <c r="U39" i="4"/>
  <c r="Q45" i="4"/>
  <c r="T44" i="4"/>
  <c r="X14" i="4"/>
  <c r="Y14" i="4"/>
  <c r="N39" i="4"/>
  <c r="V40" i="4"/>
  <c r="Y16" i="4"/>
  <c r="V44" i="4"/>
  <c r="P41" i="4"/>
  <c r="S39" i="4"/>
  <c r="X16" i="4"/>
  <c r="Y45" i="4" l="1"/>
  <c r="L42" i="5"/>
  <c r="W42" i="5" s="1"/>
  <c r="W40" i="5"/>
  <c r="S42" i="5"/>
  <c r="P42" i="5"/>
  <c r="S40" i="5"/>
  <c r="Q42" i="4"/>
  <c r="W41" i="4"/>
  <c r="W45" i="4"/>
  <c r="O46" i="4"/>
  <c r="W46" i="4" s="1"/>
  <c r="X41" i="4"/>
  <c r="Y40" i="4"/>
  <c r="W40" i="4"/>
  <c r="Y39" i="4"/>
  <c r="L42" i="4"/>
  <c r="C8" i="7" s="1"/>
  <c r="L46" i="4"/>
  <c r="C9" i="7" s="1"/>
  <c r="C62" i="7" s="1"/>
  <c r="U42" i="4"/>
  <c r="U46" i="4"/>
  <c r="M42" i="4"/>
  <c r="X45" i="4"/>
  <c r="P42" i="4"/>
  <c r="Y41" i="4"/>
  <c r="R42" i="4"/>
  <c r="R48" i="4" s="1"/>
  <c r="P46" i="4"/>
  <c r="W44" i="4"/>
  <c r="N42" i="4"/>
  <c r="N48" i="4" s="1"/>
  <c r="W33" i="4"/>
  <c r="Q46" i="4"/>
  <c r="M46" i="4"/>
  <c r="V42" i="4"/>
  <c r="X44" i="4"/>
  <c r="T46" i="4"/>
  <c r="O42" i="4"/>
  <c r="X39" i="4"/>
  <c r="E62" i="7"/>
  <c r="W39" i="4"/>
  <c r="S42" i="4"/>
  <c r="Y44" i="4"/>
  <c r="V46" i="4"/>
  <c r="X33" i="4"/>
  <c r="Y33" i="4"/>
  <c r="Q48" i="4" l="1"/>
  <c r="T42" i="5"/>
  <c r="V42" i="5"/>
  <c r="U42" i="5"/>
  <c r="U48" i="4"/>
  <c r="I9" i="7"/>
  <c r="P48" i="4"/>
  <c r="L48" i="4"/>
  <c r="E9" i="7"/>
  <c r="F9" i="7"/>
  <c r="D21" i="7" s="1"/>
  <c r="M48" i="4"/>
  <c r="C61" i="7"/>
  <c r="C10" i="7"/>
  <c r="E8" i="7"/>
  <c r="I8" i="7"/>
  <c r="J8" i="7"/>
  <c r="F20" i="7" s="1"/>
  <c r="G8" i="7"/>
  <c r="S48" i="4"/>
  <c r="W42" i="4"/>
  <c r="X46" i="4"/>
  <c r="T48" i="4"/>
  <c r="K9" i="7"/>
  <c r="O48" i="4"/>
  <c r="X42" i="4"/>
  <c r="V48" i="4"/>
  <c r="Y46" i="4"/>
  <c r="D72" i="7"/>
  <c r="D62" i="7"/>
  <c r="C72" i="7" s="1"/>
  <c r="Y42" i="4"/>
  <c r="E10" i="7" l="1"/>
  <c r="D10" i="7" s="1"/>
  <c r="C22" i="7" s="1"/>
  <c r="I10" i="7"/>
  <c r="H10" i="7" s="1"/>
  <c r="E22" i="7" s="1"/>
  <c r="Y48" i="4"/>
  <c r="X48" i="4"/>
  <c r="G62" i="7"/>
  <c r="J9" i="7"/>
  <c r="F21" i="7" s="1"/>
  <c r="K10" i="7"/>
  <c r="J10" i="7" s="1"/>
  <c r="F22" i="7" s="1"/>
  <c r="W48" i="4"/>
  <c r="E61" i="7"/>
  <c r="G10" i="7"/>
  <c r="F10" i="7" s="1"/>
  <c r="D22" i="7" s="1"/>
  <c r="F8" i="7"/>
  <c r="D20" i="7" s="1"/>
  <c r="C63" i="7"/>
  <c r="F61" i="7"/>
  <c r="E71" i="7" s="1"/>
  <c r="D71" i="7" l="1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<sst xmlns="http://schemas.openxmlformats.org/spreadsheetml/2006/main" count="3151" uniqueCount="399">
  <si>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</si>
  <si>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</si>
  <si>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</si>
  <si>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</si>
  <si>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</si>
  <si>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</si>
  <si>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</si>
  <si>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</si>
  <si>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</si>
  <si>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</si>
  <si>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</si>
  <si>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</si>
  <si>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</si>
  <si>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</si>
  <si>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</si>
  <si>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</si>
  <si>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</si>
  <si>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</si>
  <si>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</si>
  <si>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</si>
  <si>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</si>
  <si>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</si>
  <si>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</si>
  <si>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</si>
  <si>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</si>
  <si>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</si>
  <si>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</si>
  <si>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</si>
  <si>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</si>
  <si>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</si>
  <si>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</si>
  <si>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</si>
  <si>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</si>
  <si>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</si>
  <si>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</si>
  <si>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</si>
  <si>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</si>
  <si>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</si>
  <si>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</si>
  <si>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</si>
  <si>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</si>
  <si>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</si>
  <si>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</si>
  <si>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</si>
  <si>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</si>
  <si>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</si>
  <si>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</si>
  <si>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</si>
  <si>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</si>
  <si>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</si>
  <si>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</si>
  <si>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</si>
  <si>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</si>
  <si>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</si>
  <si>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</si>
  <si>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</si>
  <si>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</si>
  <si>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</si>
  <si>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</si>
  <si>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</si>
  <si>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</si>
  <si>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</si>
  <si>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</si>
  <si>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</si>
  <si>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</si>
  <si>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</si>
  <si>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</si>
  <si>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</si>
  <si>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</si>
  <si>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</si>
  <si>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</si>
  <si>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</si>
  <si>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</si>
  <si>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</si>
  <si>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</si>
  <si>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</si>
  <si>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</si>
  <si>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</si>
  <si>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</si>
  <si>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</si>
  <si>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</si>
  <si>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</si>
  <si>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</si>
  <si>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</si>
  <si>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</si>
  <si>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</si>
  <si>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</si>
  <si>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</si>
  <si>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</si>
  <si>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</si>
  <si>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</si>
  <si>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</si>
  <si>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</si>
  <si>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</si>
  <si>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</si>
  <si>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</si>
  <si>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</si>
  <si>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</si>
  <si>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</si>
  <si>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</si>
  <si>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</si>
  <si>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</si>
  <si>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</si>
  <si>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</si>
  <si>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</si>
  <si>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</si>
  <si>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</si>
  <si>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</si>
  <si>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</si>
  <si>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</si>
  <si>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</si>
  <si>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</si>
  <si>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</si>
  <si>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</si>
  <si>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</si>
  <si>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</si>
  <si>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</si>
  <si>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</si>
  <si>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</si>
  <si>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</si>
  <si>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</si>
  <si>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</si>
  <si>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</si>
  <si>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</si>
  <si>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</si>
  <si>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</si>
  <si>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</si>
  <si>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</si>
  <si>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</si>
  <si>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</si>
  <si>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</si>
  <si>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</si>
  <si>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</si>
  <si>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</si>
  <si>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</si>
  <si>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</si>
  <si>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</si>
  <si>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</si>
  <si>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</si>
  <si>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</si>
  <si>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</si>
  <si>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</si>
  <si>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</si>
  <si>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</si>
  <si>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</si>
  <si>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</si>
  <si>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</si>
  <si>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</si>
  <si>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</si>
  <si>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</si>
  <si>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</si>
  <si>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</si>
  <si>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</si>
  <si>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</si>
  <si>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</si>
  <si>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</si>
  <si>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</si>
  <si>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</si>
  <si>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</si>
  <si>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</si>
  <si>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</si>
  <si>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</si>
  <si>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</si>
  <si>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</si>
  <si>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</si>
  <si>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</si>
  <si>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</si>
  <si>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</si>
  <si>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</si>
  <si>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</si>
  <si>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</si>
  <si>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</si>
  <si>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</si>
  <si>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</si>
  <si>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</si>
  <si>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</si>
  <si>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</si>
  <si>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</si>
  <si>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</si>
  <si>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</si>
  <si>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</si>
  <si>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</si>
  <si>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</si>
  <si>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</si>
  <si>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</si>
  <si>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</si>
  <si>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</si>
  <si>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</si>
  <si>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</si>
  <si>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</si>
  <si>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</si>
  <si>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</si>
  <si>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</si>
  <si>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</si>
  <si>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</si>
  <si>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</si>
  <si>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</si>
  <si>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</si>
  <si>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</si>
  <si>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</si>
  <si>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</si>
  <si>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</si>
  <si>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</si>
  <si>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</si>
  <si>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</si>
  <si>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</si>
  <si>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</si>
  <si>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</si>
  <si>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</si>
  <si>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</si>
  <si>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</si>
  <si>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</si>
  <si>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</si>
  <si>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</si>
  <si>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</si>
  <si>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</si>
  <si>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</si>
  <si>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</si>
  <si>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</si>
  <si>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</si>
  <si>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</si>
  <si>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</si>
  <si>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</si>
  <si>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</si>
  <si>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</si>
  <si>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</si>
  <si>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</si>
  <si>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</si>
  <si>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</si>
  <si>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</si>
  <si>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</si>
  <si>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</si>
  <si>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</si>
  <si>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</si>
  <si>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</si>
  <si>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</si>
  <si>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</si>
  <si>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</si>
  <si>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</si>
  <si>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</si>
  <si>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</si>
  <si>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</si>
  <si>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</si>
  <si>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</si>
  <si>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</si>
  <si>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</si>
  <si>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</si>
  <si>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</si>
  <si>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</si>
  <si>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</si>
  <si>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</si>
  <si>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</si>
  <si>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</si>
  <si>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</si>
  <si>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</si>
  <si>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</si>
  <si>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</si>
  <si>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</si>
  <si>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</si>
  <si>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</si>
  <si>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</si>
  <si>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</si>
  <si>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</si>
  <si>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</si>
  <si>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</si>
  <si>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</si>
  <si>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</si>
  <si>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</si>
  <si>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</si>
  <si>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</si>
  <si>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</si>
  <si>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</si>
  <si>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</si>
  <si>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</si>
  <si>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</si>
  <si>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</si>
  <si>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</si>
  <si>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</si>
  <si>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</si>
  <si>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</si>
  <si>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</si>
  <si>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</si>
  <si>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</si>
  <si>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</si>
  <si>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</si>
  <si>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</si>
  <si>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</si>
  <si>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</si>
  <si>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</si>
  <si>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</si>
  <si>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</si>
  <si>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</si>
  <si>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</si>
  <si>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</si>
  <si>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</si>
  <si>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</si>
  <si>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</si>
  <si>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</si>
  <si>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</si>
  <si>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</si>
  <si>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</si>
  <si>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</si>
  <si>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</si>
  <si>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</si>
  <si>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</si>
  <si>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</si>
  <si>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</si>
  <si>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</si>
  <si>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</si>
  <si>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</si>
  <si>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</si>
  <si>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</si>
  <si>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</si>
  <si>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</si>
  <si>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</si>
  <si>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</si>
  <si>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</si>
  <si>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</si>
  <si>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</si>
  <si>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</si>
  <si>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</si>
  <si>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</si>
  <si>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</si>
  <si>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</si>
  <si>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</si>
  <si>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</si>
  <si>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</si>
  <si>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</si>
  <si>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</si>
  <si>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</si>
  <si>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</si>
  <si>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</si>
  <si>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</si>
  <si>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</si>
  <si>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</si>
  <si>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</si>
  <si>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</si>
  <si>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</si>
  <si>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</si>
  <si>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</si>
  <si>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</si>
  <si>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</si>
  <si>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</si>
  <si>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</si>
  <si>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</si>
  <si>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</si>
  <si>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</si>
  <si>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</si>
  <si>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</si>
  <si>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</si>
  <si>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</si>
  <si>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</si>
  <si>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</si>
  <si>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</si>
  <si>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</si>
  <si>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</si>
  <si>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</si>
  <si>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</si>
  <si>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</si>
  <si>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</si>
  <si>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</si>
  <si>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</si>
  <si>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</si>
  <si>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</si>
  <si>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</si>
  <si>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</si>
  <si>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</si>
  <si>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</si>
  <si>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</si>
  <si>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</si>
  <si>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</si>
  <si>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Orlando Mateus Lopez</t>
  </si>
  <si>
    <t>Coordinadora Grupo de Gestion Financiera</t>
  </si>
  <si>
    <t>Fuente: Grupo de Gestión Financiera Función Pública  - SIIF Nación</t>
  </si>
  <si>
    <t>Profesional Universitario Grupo de Gestion Financiera</t>
  </si>
  <si>
    <t>Elaboró:</t>
  </si>
  <si>
    <t>Revisó:</t>
  </si>
  <si>
    <t>EJECUCION PROYECTOS DE INVERSION A 22 DE DICIEMBRE DE 2015</t>
  </si>
  <si>
    <t>A-3-6-3-20</t>
  </si>
  <si>
    <t>OTRAS TRANSFERENCIAS - PREVIO CONCEPTO DGPPN</t>
  </si>
  <si>
    <t>C-111-1000-1</t>
  </si>
  <si>
    <t>111</t>
  </si>
  <si>
    <t>FORTALECIMIENTO DE LOS SISTEMAS DE INFORMACIÓN DEL EMPLEO PÚBLICO EN COLOMBIA</t>
  </si>
  <si>
    <t>C-123-1000-5</t>
  </si>
  <si>
    <t>MEJORAMIENTO DE LA INFRAESTRUCTURA PROPIA DEL SECTOR</t>
  </si>
  <si>
    <t>C-520-1000-11</t>
  </si>
  <si>
    <t>MEJORAMIENTO TECNOLÓGICO Y OPERATIVO DE LA GESTIÓN DOCUMENTAL DEL DEPARTAMENTO ADMINISTRATIVO DE LA FUNCIÓN PÚBLICA</t>
  </si>
  <si>
    <t>C-520-1403-1</t>
  </si>
  <si>
    <t>1403</t>
  </si>
  <si>
    <t>DESARROLLO CAPACIDAD INSTITUCIONAL DE LAS ENTIDADES PÚBLICAS DEL ORDEN TERRITORIAL</t>
  </si>
  <si>
    <t xml:space="preserve">Comparativo Ejecucion a 31 de enero de 2016 </t>
  </si>
  <si>
    <t>Nohora Constanza Siabato Lozano</t>
  </si>
  <si>
    <t>A-1-0-1-8</t>
  </si>
  <si>
    <t>OTROS GASTOS PERSONALES - DISTRIBUCION PREVIO CONCEPTO DGPPN</t>
  </si>
  <si>
    <t>Enero-Diciembre</t>
  </si>
  <si>
    <t>A-1-0-1-999</t>
  </si>
  <si>
    <t>999</t>
  </si>
  <si>
    <t>PAGOS PASIVOS EXIGIBLES VIGENCIA EXPIRADAS</t>
  </si>
  <si>
    <t>Ejecución Presupuestal Acumulada a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</si>
</sst>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[$-1240A]&quot;$&quot;\ #,##0.00;\(&quot;$&quot;\ #,##0.00\)"/>
    <numFmt numFmtId="165" formatCode="_(* #,##0_);_(* \(#,##0\);_(* &quot;-&quot;??_);_(@_)"/>
    <numFmt numFmtId="166" formatCode="0.0%"/>
    <numFmt numFmtId="167" formatCode="0.0"/>
    <numFmt numFmtId="168" formatCode="_(* #,##0.00000_);_(* \(#,##0.00000\);_(* &quot;-&quot;?_);_(@_)"/>
    <numFmt numFmtId="169" formatCode="_(* #,##0.000_);_(* \(#,##0.000\);_(* &quot;-&quot;??_);_(@_)"/>
    <numFmt numFmtId="170" formatCode="#,##0.00_ ;\-#,##0.00\ "/>
  </numFmts>
  <fonts count="4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43" fontId="6" fillId="2" borderId="0" xfId="1" applyFont="1" applyFill="1" applyBorder="1"/>
    <xf numFmtId="164" fontId="6" fillId="3" borderId="0" xfId="1" applyNumberFormat="1" applyFont="1" applyFill="1" applyBorder="1"/>
    <xf numFmtId="43" fontId="6" fillId="4" borderId="0" xfId="1" applyFont="1" applyFill="1" applyBorder="1"/>
    <xf numFmtId="43" fontId="6" fillId="5" borderId="0" xfId="1" applyFont="1" applyFill="1" applyBorder="1"/>
    <xf numFmtId="43" fontId="6" fillId="7" borderId="0" xfId="1" applyFont="1" applyFill="1" applyBorder="1"/>
    <xf numFmtId="43" fontId="1" fillId="0" borderId="0" xfId="0" applyNumberFormat="1" applyFont="1" applyFill="1" applyBorder="1"/>
    <xf numFmtId="43" fontId="6" fillId="6" borderId="0" xfId="0" applyNumberFormat="1" applyFont="1" applyFill="1" applyBorder="1"/>
    <xf numFmtId="43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43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43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7" xfId="0" applyNumberFormat="1" applyFont="1" applyFill="1" applyBorder="1" applyAlignment="1">
      <alignment horizontal="center" vertical="center" wrapText="1" readingOrder="1"/>
    </xf>
    <xf numFmtId="0" fontId="23" fillId="13" borderId="17" xfId="0" applyNumberFormat="1" applyFont="1" applyFill="1" applyBorder="1" applyAlignment="1">
      <alignment horizontal="center" vertical="center" wrapText="1" readingOrder="1"/>
    </xf>
    <xf numFmtId="0" fontId="23" fillId="4" borderId="17" xfId="0" applyNumberFormat="1" applyFont="1" applyFill="1" applyBorder="1" applyAlignment="1">
      <alignment horizontal="center" vertical="center" wrapText="1" readingOrder="1"/>
    </xf>
    <xf numFmtId="0" fontId="23" fillId="14" borderId="24" xfId="0" applyNumberFormat="1" applyFont="1" applyFill="1" applyBorder="1" applyAlignment="1">
      <alignment horizontal="center" vertical="center" wrapText="1" readingOrder="1"/>
    </xf>
    <xf numFmtId="0" fontId="24" fillId="5" borderId="24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5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7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166" fontId="26" fillId="0" borderId="31" xfId="2" applyNumberFormat="1" applyFont="1" applyFill="1" applyBorder="1" applyAlignment="1">
      <alignment horizontal="center" vertical="center"/>
    </xf>
    <xf numFmtId="165" fontId="26" fillId="0" borderId="31" xfId="1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6" fillId="15" borderId="32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68" fontId="1" fillId="0" borderId="0" xfId="0" applyNumberFormat="1" applyFont="1" applyFill="1" applyBorder="1"/>
    <xf numFmtId="169" fontId="1" fillId="0" borderId="0" xfId="0" applyNumberFormat="1" applyFont="1" applyFill="1" applyBorder="1"/>
    <xf numFmtId="0" fontId="1" fillId="0" borderId="2" xfId="0" applyFont="1" applyFill="1" applyBorder="1"/>
    <xf numFmtId="43" fontId="1" fillId="0" borderId="2" xfId="1" applyFont="1" applyFill="1" applyBorder="1"/>
    <xf numFmtId="43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2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5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5" fontId="30" fillId="0" borderId="20" xfId="1" applyNumberFormat="1" applyFont="1" applyFill="1" applyBorder="1" applyAlignment="1">
      <alignment horizontal="left" vertical="center"/>
    </xf>
    <xf numFmtId="165" fontId="30" fillId="0" borderId="20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5" fontId="30" fillId="0" borderId="21" xfId="1" applyNumberFormat="1" applyFont="1" applyFill="1" applyBorder="1" applyAlignment="1">
      <alignment horizontal="right" vertical="center"/>
    </xf>
    <xf numFmtId="10" fontId="30" fillId="0" borderId="21" xfId="2" applyNumberFormat="1" applyFont="1" applyFill="1" applyBorder="1" applyAlignment="1">
      <alignment horizontal="right" vertical="center"/>
    </xf>
    <xf numFmtId="165" fontId="30" fillId="0" borderId="22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165" fontId="30" fillId="0" borderId="12" xfId="1" applyNumberFormat="1" applyFont="1" applyFill="1" applyBorder="1" applyAlignment="1">
      <alignment horizontal="center" vertical="center"/>
    </xf>
    <xf numFmtId="165" fontId="30" fillId="0" borderId="13" xfId="1" applyNumberFormat="1" applyFont="1" applyFill="1" applyBorder="1" applyAlignment="1">
      <alignment horizontal="center" vertical="center"/>
    </xf>
    <xf numFmtId="0" fontId="30" fillId="16" borderId="47" xfId="0" applyFont="1" applyFill="1" applyBorder="1" applyAlignment="1">
      <alignment vertical="center"/>
    </xf>
    <xf numFmtId="0" fontId="30" fillId="16" borderId="48" xfId="0" applyFont="1" applyFill="1" applyBorder="1" applyAlignment="1">
      <alignment vertical="center"/>
    </xf>
    <xf numFmtId="0" fontId="33" fillId="16" borderId="17" xfId="0" applyFont="1" applyFill="1" applyBorder="1" applyAlignment="1">
      <alignment horizontal="center" vertical="center" wrapText="1"/>
    </xf>
    <xf numFmtId="0" fontId="33" fillId="16" borderId="18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1" xfId="0" applyFont="1" applyFill="1" applyBorder="1" applyAlignment="1">
      <alignment horizontal="center" vertical="center"/>
    </xf>
    <xf numFmtId="167" fontId="35" fillId="0" borderId="5" xfId="0" applyNumberFormat="1" applyFont="1" applyFill="1" applyBorder="1" applyAlignment="1">
      <alignment horizontal="center" vertical="center"/>
    </xf>
    <xf numFmtId="167" fontId="35" fillId="0" borderId="40" xfId="0" applyNumberFormat="1" applyFont="1" applyFill="1" applyBorder="1" applyAlignment="1">
      <alignment horizontal="center" vertical="center"/>
    </xf>
    <xf numFmtId="167" fontId="35" fillId="0" borderId="2" xfId="0" applyNumberFormat="1" applyFont="1" applyFill="1" applyBorder="1" applyAlignment="1">
      <alignment horizontal="center" vertical="center"/>
    </xf>
    <xf numFmtId="167" fontId="35" fillId="0" borderId="20" xfId="0" applyNumberFormat="1" applyFont="1" applyFill="1" applyBorder="1" applyAlignment="1">
      <alignment horizontal="center" vertical="center"/>
    </xf>
    <xf numFmtId="167" fontId="35" fillId="0" borderId="21" xfId="0" applyNumberFormat="1" applyFont="1" applyFill="1" applyBorder="1" applyAlignment="1">
      <alignment horizontal="center" vertical="center"/>
    </xf>
    <xf numFmtId="167" fontId="35" fillId="0" borderId="22" xfId="0" applyNumberFormat="1" applyFont="1" applyFill="1" applyBorder="1" applyAlignment="1">
      <alignment horizontal="center" vertical="center"/>
    </xf>
    <xf numFmtId="165" fontId="30" fillId="0" borderId="20" xfId="1" applyNumberFormat="1" applyFont="1" applyFill="1" applyBorder="1" applyAlignment="1">
      <alignment vertical="center"/>
    </xf>
    <xf numFmtId="165" fontId="30" fillId="0" borderId="22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/>
    <xf numFmtId="0" fontId="36" fillId="0" borderId="49" xfId="0" applyNumberFormat="1" applyFont="1" applyFill="1" applyBorder="1" applyAlignment="1">
      <alignment horizontal="center" vertical="center" wrapText="1" readingOrder="1"/>
    </xf>
    <xf numFmtId="0" fontId="36" fillId="0" borderId="24" xfId="0" applyNumberFormat="1" applyFont="1" applyFill="1" applyBorder="1" applyAlignment="1">
      <alignment horizontal="center" vertical="center" wrapText="1" readingOrder="1"/>
    </xf>
    <xf numFmtId="0" fontId="36" fillId="0" borderId="25" xfId="0" applyNumberFormat="1" applyFont="1" applyFill="1" applyBorder="1" applyAlignment="1">
      <alignment horizontal="center" vertical="center" wrapText="1" readingOrder="1"/>
    </xf>
    <xf numFmtId="0" fontId="36" fillId="13" borderId="24" xfId="0" applyNumberFormat="1" applyFont="1" applyFill="1" applyBorder="1" applyAlignment="1">
      <alignment horizontal="center" vertical="center" wrapText="1" readingOrder="1"/>
    </xf>
    <xf numFmtId="0" fontId="36" fillId="4" borderId="24" xfId="0" applyNumberFormat="1" applyFont="1" applyFill="1" applyBorder="1" applyAlignment="1">
      <alignment horizontal="center" vertical="center" wrapText="1" readingOrder="1"/>
    </xf>
    <xf numFmtId="0" fontId="36" fillId="14" borderId="24" xfId="0" applyNumberFormat="1" applyFont="1" applyFill="1" applyBorder="1" applyAlignment="1">
      <alignment horizontal="center" vertical="center" wrapText="1" readingOrder="1"/>
    </xf>
    <xf numFmtId="0" fontId="7" fillId="5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center" vertical="center" wrapText="1" readingOrder="1"/>
    </xf>
    <xf numFmtId="0" fontId="37" fillId="0" borderId="10" xfId="0" applyNumberFormat="1" applyFont="1" applyFill="1" applyBorder="1" applyAlignment="1">
      <alignment horizontal="center" vertical="center" wrapText="1" readingOrder="1"/>
    </xf>
    <xf numFmtId="0" fontId="37" fillId="0" borderId="10" xfId="0" applyNumberFormat="1" applyFont="1" applyFill="1" applyBorder="1" applyAlignment="1">
      <alignment horizontal="left" vertical="center" wrapText="1" readingOrder="1"/>
    </xf>
    <xf numFmtId="43" fontId="37" fillId="0" borderId="10" xfId="1" applyFont="1" applyFill="1" applyBorder="1" applyAlignment="1">
      <alignment horizontal="left" vertical="center" wrapText="1" readingOrder="1"/>
    </xf>
    <xf numFmtId="39" fontId="37" fillId="0" borderId="10" xfId="0" applyNumberFormat="1" applyFont="1" applyFill="1" applyBorder="1" applyAlignment="1">
      <alignment horizontal="right" vertical="center" wrapText="1" readingOrder="1"/>
    </xf>
    <xf numFmtId="39" fontId="37" fillId="0" borderId="11" xfId="0" applyNumberFormat="1" applyFont="1" applyFill="1" applyBorder="1" applyAlignment="1">
      <alignment horizontal="right" vertical="center" wrapText="1" readingOrder="1"/>
    </xf>
    <xf numFmtId="0" fontId="37" fillId="0" borderId="12" xfId="0" applyNumberFormat="1" applyFont="1" applyFill="1" applyBorder="1" applyAlignment="1">
      <alignment horizontal="center" vertical="center" wrapText="1" readingOrder="1"/>
    </xf>
    <xf numFmtId="0" fontId="37" fillId="0" borderId="2" xfId="0" applyNumberFormat="1" applyFont="1" applyFill="1" applyBorder="1" applyAlignment="1">
      <alignment horizontal="center" vertical="center" wrapText="1" readingOrder="1"/>
    </xf>
    <xf numFmtId="0" fontId="37" fillId="0" borderId="2" xfId="0" applyNumberFormat="1" applyFont="1" applyFill="1" applyBorder="1" applyAlignment="1">
      <alignment horizontal="left" vertical="center" wrapText="1" readingOrder="1"/>
    </xf>
    <xf numFmtId="43" fontId="37" fillId="0" borderId="2" xfId="1" applyFont="1" applyFill="1" applyBorder="1" applyAlignment="1">
      <alignment horizontal="left" vertical="center" wrapText="1" readingOrder="1"/>
    </xf>
    <xf numFmtId="39" fontId="37" fillId="0" borderId="2" xfId="0" applyNumberFormat="1" applyFont="1" applyFill="1" applyBorder="1" applyAlignment="1">
      <alignment horizontal="right" vertical="center" wrapText="1" readingOrder="1"/>
    </xf>
    <xf numFmtId="39" fontId="37" fillId="0" borderId="20" xfId="0" applyNumberFormat="1" applyFont="1" applyFill="1" applyBorder="1" applyAlignment="1">
      <alignment horizontal="right" vertical="center" wrapText="1" readingOrder="1"/>
    </xf>
    <xf numFmtId="0" fontId="37" fillId="0" borderId="13" xfId="0" applyNumberFormat="1" applyFont="1" applyFill="1" applyBorder="1" applyAlignment="1">
      <alignment horizontal="center" vertical="center" wrapText="1" readingOrder="1"/>
    </xf>
    <xf numFmtId="0" fontId="37" fillId="0" borderId="21" xfId="0" applyNumberFormat="1" applyFont="1" applyFill="1" applyBorder="1" applyAlignment="1">
      <alignment horizontal="center" vertical="center" wrapText="1" readingOrder="1"/>
    </xf>
    <xf numFmtId="0" fontId="37" fillId="0" borderId="21" xfId="0" applyNumberFormat="1" applyFont="1" applyFill="1" applyBorder="1" applyAlignment="1">
      <alignment horizontal="left" vertical="center" wrapText="1" readingOrder="1"/>
    </xf>
    <xf numFmtId="43" fontId="37" fillId="0" borderId="21" xfId="1" applyFont="1" applyFill="1" applyBorder="1" applyAlignment="1">
      <alignment horizontal="left" vertical="center" wrapText="1" readingOrder="1"/>
    </xf>
    <xf numFmtId="39" fontId="37" fillId="0" borderId="21" xfId="0" applyNumberFormat="1" applyFont="1" applyFill="1" applyBorder="1" applyAlignment="1">
      <alignment horizontal="right" vertical="center" wrapText="1" readingOrder="1"/>
    </xf>
    <xf numFmtId="39" fontId="37" fillId="0" borderId="22" xfId="0" applyNumberFormat="1" applyFont="1" applyFill="1" applyBorder="1" applyAlignment="1">
      <alignment horizontal="right" vertical="center" wrapText="1" readingOrder="1"/>
    </xf>
    <xf numFmtId="0" fontId="37" fillId="0" borderId="23" xfId="0" applyNumberFormat="1" applyFont="1" applyFill="1" applyBorder="1" applyAlignment="1">
      <alignment horizontal="center" vertical="center" wrapText="1" readingOrder="1"/>
    </xf>
    <xf numFmtId="0" fontId="37" fillId="0" borderId="23" xfId="0" applyNumberFormat="1" applyFont="1" applyFill="1" applyBorder="1" applyAlignment="1">
      <alignment horizontal="left" vertical="center" wrapText="1" readingOrder="1"/>
    </xf>
    <xf numFmtId="164" fontId="37" fillId="0" borderId="23" xfId="0" applyNumberFormat="1" applyFont="1" applyFill="1" applyBorder="1" applyAlignment="1">
      <alignment horizontal="right" vertical="center" wrapText="1" readingOrder="1"/>
    </xf>
    <xf numFmtId="0" fontId="37" fillId="0" borderId="0" xfId="0" applyNumberFormat="1" applyFont="1" applyFill="1" applyBorder="1" applyAlignment="1">
      <alignment horizontal="center" vertical="center" wrapText="1" readingOrder="1"/>
    </xf>
    <xf numFmtId="4" fontId="38" fillId="0" borderId="9" xfId="0" applyNumberFormat="1" applyFont="1" applyFill="1" applyBorder="1" applyAlignment="1" applyProtection="1">
      <alignment horizontal="center" vertical="center"/>
    </xf>
    <xf numFmtId="39" fontId="36" fillId="9" borderId="50" xfId="0" applyNumberFormat="1" applyFont="1" applyFill="1" applyBorder="1" applyAlignment="1">
      <alignment horizontal="right" vertical="center" wrapText="1" readingOrder="1"/>
    </xf>
    <xf numFmtId="39" fontId="36" fillId="9" borderId="14" xfId="0" applyNumberFormat="1" applyFont="1" applyFill="1" applyBorder="1" applyAlignment="1">
      <alignment horizontal="right" vertical="center" wrapText="1" readingOrder="1"/>
    </xf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14" fillId="0" borderId="0" xfId="0" applyNumberFormat="1" applyFont="1" applyFill="1" applyBorder="1"/>
    <xf numFmtId="4" fontId="39" fillId="0" borderId="0" xfId="0" applyNumberFormat="1" applyFont="1" applyFill="1" applyBorder="1" applyAlignment="1" applyProtection="1">
      <alignment horizontal="center"/>
    </xf>
    <xf numFmtId="0" fontId="37" fillId="0" borderId="8" xfId="0" applyNumberFormat="1" applyFont="1" applyFill="1" applyBorder="1" applyAlignment="1">
      <alignment horizontal="left" vertical="center" wrapText="1" readingOrder="1"/>
    </xf>
    <xf numFmtId="39" fontId="14" fillId="0" borderId="10" xfId="0" applyNumberFormat="1" applyFont="1" applyFill="1" applyBorder="1"/>
    <xf numFmtId="0" fontId="37" fillId="0" borderId="4" xfId="0" applyNumberFormat="1" applyFont="1" applyFill="1" applyBorder="1" applyAlignment="1">
      <alignment horizontal="left" vertical="center" wrapText="1" readingOrder="1"/>
    </xf>
    <xf numFmtId="39" fontId="14" fillId="0" borderId="5" xfId="0" applyNumberFormat="1" applyFont="1" applyFill="1" applyBorder="1"/>
    <xf numFmtId="0" fontId="37" fillId="0" borderId="26" xfId="0" applyNumberFormat="1" applyFont="1" applyFill="1" applyBorder="1" applyAlignment="1">
      <alignment horizontal="left" vertical="center" wrapText="1" readingOrder="1"/>
    </xf>
    <xf numFmtId="39" fontId="14" fillId="0" borderId="14" xfId="0" applyNumberFormat="1" applyFont="1" applyFill="1" applyBorder="1"/>
    <xf numFmtId="0" fontId="36" fillId="0" borderId="16" xfId="0" applyNumberFormat="1" applyFont="1" applyFill="1" applyBorder="1" applyAlignment="1">
      <alignment horizontal="center" vertical="center" wrapText="1" readingOrder="1"/>
    </xf>
    <xf numFmtId="39" fontId="7" fillId="12" borderId="17" xfId="0" applyNumberFormat="1" applyFont="1" applyFill="1" applyBorder="1"/>
    <xf numFmtId="39" fontId="7" fillId="12" borderId="18" xfId="0" applyNumberFormat="1" applyFont="1" applyFill="1" applyBorder="1"/>
    <xf numFmtId="4" fontId="39" fillId="0" borderId="0" xfId="0" applyNumberFormat="1" applyFont="1" applyFill="1" applyBorder="1" applyAlignment="1" applyProtection="1"/>
    <xf numFmtId="39" fontId="14" fillId="0" borderId="27" xfId="0" applyNumberFormat="1" applyFont="1" applyFill="1" applyBorder="1"/>
    <xf numFmtId="39" fontId="14" fillId="0" borderId="11" xfId="0" applyNumberFormat="1" applyFont="1" applyFill="1" applyBorder="1"/>
    <xf numFmtId="0" fontId="37" fillId="0" borderId="13" xfId="0" applyNumberFormat="1" applyFont="1" applyFill="1" applyBorder="1" applyAlignment="1">
      <alignment horizontal="left" vertical="center" wrapText="1" readingOrder="1"/>
    </xf>
    <xf numFmtId="39" fontId="14" fillId="0" borderId="29" xfId="0" applyNumberFormat="1" applyFont="1" applyFill="1" applyBorder="1"/>
    <xf numFmtId="39" fontId="14" fillId="0" borderId="15" xfId="0" applyNumberFormat="1" applyFont="1" applyFill="1" applyBorder="1"/>
    <xf numFmtId="4" fontId="38" fillId="0" borderId="9" xfId="0" applyNumberFormat="1" applyFont="1" applyFill="1" applyBorder="1" applyAlignment="1" applyProtection="1">
      <alignment horizontal="center"/>
    </xf>
    <xf numFmtId="39" fontId="7" fillId="13" borderId="17" xfId="0" applyNumberFormat="1" applyFont="1" applyFill="1" applyBorder="1"/>
    <xf numFmtId="39" fontId="7" fillId="13" borderId="28" xfId="0" applyNumberFormat="1" applyFont="1" applyFill="1" applyBorder="1"/>
    <xf numFmtId="39" fontId="7" fillId="13" borderId="18" xfId="0" applyNumberFormat="1" applyFont="1" applyFill="1" applyBorder="1"/>
    <xf numFmtId="39" fontId="36" fillId="9" borderId="6" xfId="0" applyNumberFormat="1" applyFont="1" applyFill="1" applyBorder="1" applyAlignment="1">
      <alignment horizontal="right" vertical="center" wrapText="1" readingOrder="1"/>
    </xf>
    <xf numFmtId="39" fontId="36" fillId="9" borderId="9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40" fillId="0" borderId="0" xfId="0" applyFont="1" applyFill="1" applyBorder="1"/>
    <xf numFmtId="0" fontId="40" fillId="0" borderId="42" xfId="0" applyFont="1" applyFill="1" applyBorder="1"/>
    <xf numFmtId="164" fontId="41" fillId="0" borderId="42" xfId="0" applyNumberFormat="1" applyFont="1" applyFill="1" applyBorder="1" applyAlignment="1">
      <alignment horizontal="right" vertical="center" wrapText="1" readingOrder="1"/>
    </xf>
    <xf numFmtId="0" fontId="42" fillId="0" borderId="0" xfId="0" applyFont="1" applyFill="1" applyBorder="1"/>
    <xf numFmtId="39" fontId="42" fillId="0" borderId="0" xfId="0" applyNumberFormat="1" applyFont="1" applyFill="1" applyBorder="1"/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36" fillId="0" borderId="17" xfId="0" applyNumberFormat="1" applyFont="1" applyFill="1" applyBorder="1" applyAlignment="1">
      <alignment horizontal="center" vertical="center" wrapText="1" readingOrder="1"/>
    </xf>
    <xf numFmtId="0" fontId="36" fillId="13" borderId="17" xfId="0" applyNumberFormat="1" applyFont="1" applyFill="1" applyBorder="1" applyAlignment="1">
      <alignment horizontal="center" vertical="center" wrapText="1" readingOrder="1"/>
    </xf>
    <xf numFmtId="0" fontId="36" fillId="4" borderId="17" xfId="0" applyNumberFormat="1" applyFont="1" applyFill="1" applyBorder="1" applyAlignment="1">
      <alignment horizontal="center" vertical="center" wrapText="1" readingOrder="1"/>
    </xf>
    <xf numFmtId="0" fontId="36" fillId="14" borderId="17" xfId="0" applyNumberFormat="1" applyFont="1" applyFill="1" applyBorder="1" applyAlignment="1">
      <alignment horizontal="center" vertical="center" wrapText="1" readingOrder="1"/>
    </xf>
    <xf numFmtId="0" fontId="7" fillId="5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4" fontId="38" fillId="0" borderId="51" xfId="0" applyNumberFormat="1" applyFont="1" applyFill="1" applyBorder="1" applyAlignment="1" applyProtection="1">
      <alignment horizontal="center" vertical="center"/>
    </xf>
    <xf numFmtId="43" fontId="37" fillId="0" borderId="24" xfId="1" applyFont="1" applyFill="1" applyBorder="1" applyAlignment="1">
      <alignment horizontal="left" vertical="center" wrapText="1" readingOrder="1"/>
    </xf>
    <xf numFmtId="39" fontId="37" fillId="0" borderId="24" xfId="0" applyNumberFormat="1" applyFont="1" applyFill="1" applyBorder="1" applyAlignment="1">
      <alignment horizontal="right" vertical="center" wrapText="1" readingOrder="1"/>
    </xf>
    <xf numFmtId="170" fontId="14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 readingOrder="1"/>
    </xf>
    <xf numFmtId="4" fontId="44" fillId="3" borderId="6" xfId="0" applyNumberFormat="1" applyFont="1" applyFill="1" applyBorder="1" applyAlignment="1" applyProtection="1">
      <alignment horizontal="center" vertical="center"/>
    </xf>
    <xf numFmtId="4" fontId="44" fillId="3" borderId="7" xfId="0" applyNumberFormat="1" applyFont="1" applyFill="1" applyBorder="1" applyAlignment="1" applyProtection="1">
      <alignment horizontal="center" vertical="center"/>
    </xf>
    <xf numFmtId="4" fontId="44" fillId="3" borderId="19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3" xfId="0" applyFont="1" applyFill="1" applyBorder="1" applyAlignment="1">
      <alignment horizontal="center"/>
    </xf>
    <xf numFmtId="0" fontId="29" fillId="16" borderId="44" xfId="0" applyFont="1" applyFill="1" applyBorder="1" applyAlignment="1">
      <alignment horizontal="center"/>
    </xf>
    <xf numFmtId="0" fontId="29" fillId="16" borderId="45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0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4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6" xfId="0" applyFont="1" applyFill="1" applyBorder="1" applyAlignment="1">
      <alignment horizontal="center" vertical="center" wrapText="1"/>
    </xf>
    <xf numFmtId="0" fontId="30" fillId="16" borderId="47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2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0.98825613017820557</c:v>
                </c:pt>
                <c:pt idx="2">
                  <c:v>0.91983862874214917</c:v>
                </c:pt>
                <c:pt idx="3">
                  <c:v>0.98734013874765403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1.5892976540751507</c:v>
                </c:pt>
                <c:pt idx="2">
                  <c:v>0.93122178299834424</c:v>
                </c:pt>
                <c:pt idx="3">
                  <c:v>1.5882894816505169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0.92983003068006609</c:v>
                </c:pt>
                <c:pt idx="1">
                  <c:v>1.1989034762888093</c:v>
                </c:pt>
                <c:pt idx="2">
                  <c:v>0.92382808893599466</c:v>
                </c:pt>
                <c:pt idx="3">
                  <c:v>1.1979551781356883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829056"/>
        <c:axId val="142830592"/>
        <c:axId val="0"/>
      </c:bar3DChart>
      <c:catAx>
        <c:axId val="142829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2830592"/>
        <c:crosses val="autoZero"/>
        <c:auto val="1"/>
        <c:lblAlgn val="ctr"/>
        <c:lblOffset val="100"/>
        <c:noMultiLvlLbl val="0"/>
      </c:catAx>
      <c:valAx>
        <c:axId val="1428305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282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17011.361116839998</c:v>
                </c:pt>
                <c:pt idx="1">
                  <c:v>16995.593685169999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14761.396611049999</c:v>
                </c:pt>
                <c:pt idx="1">
                  <c:v>14752.03270557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31772.757727889999</c:v>
                </c:pt>
                <c:pt idx="1">
                  <c:v>31747.626390739999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949760"/>
        <c:axId val="142955648"/>
        <c:axId val="0"/>
      </c:bar3DChart>
      <c:catAx>
        <c:axId val="1429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955648"/>
        <c:crosses val="autoZero"/>
        <c:auto val="1"/>
        <c:lblAlgn val="ctr"/>
        <c:lblOffset val="100"/>
        <c:noMultiLvlLbl val="0"/>
      </c:catAx>
      <c:valAx>
        <c:axId val="1429556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294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1"/>
                <c:pt idx="0">
                  <c:v>C-113-1000 CSF 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99.759894570707075</c:v>
                </c:pt>
                <c:pt idx="1">
                  <c:v>99.759894570707075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1"/>
                <c:pt idx="0">
                  <c:v>C-123-1000-4 CSF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99.841153100404838</c:v>
                </c:pt>
                <c:pt idx="1">
                  <c:v>99.841153100404838</c:v>
                </c:pt>
                <c:pt idx="2">
                  <c:v>87.47738166687499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98.577357221666674</c:v>
                </c:pt>
                <c:pt idx="1">
                  <c:v>98.577357221666674</c:v>
                </c:pt>
                <c:pt idx="2">
                  <c:v>90.326018588333341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98.167942361111116</c:v>
                </c:pt>
                <c:pt idx="1">
                  <c:v>96.692247916666659</c:v>
                </c:pt>
                <c:pt idx="2">
                  <c:v>94.117188715277777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1"/>
                <c:pt idx="0">
                  <c:v>C-520-1000-10 CSF 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98.613738114</c:v>
                </c:pt>
                <c:pt idx="1">
                  <c:v>98.553161680666662</c:v>
                </c:pt>
                <c:pt idx="2">
                  <c:v>82.141752913999994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995840"/>
        <c:axId val="142997376"/>
        <c:axId val="0"/>
      </c:bar3DChart>
      <c:catAx>
        <c:axId val="14299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2997376"/>
        <c:crosses val="autoZero"/>
        <c:auto val="1"/>
        <c:lblAlgn val="ctr"/>
        <c:lblOffset val="100"/>
        <c:noMultiLvlLbl val="0"/>
      </c:catAx>
      <c:valAx>
        <c:axId val="1429973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299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9"/>
  <sheetViews>
    <sheetView showGridLines="0" tabSelected="1" topLeftCell="I1" zoomScaleNormal="100" workbookViewId="0">
      <selection activeCell="K27" sqref="K27"/>
    </sheetView>
  </sheetViews>
  <sheetFormatPr baseColWidth="10" defaultRowHeight="12" x14ac:dyDescent="0.2"/>
  <cols>
    <col min="1" max="1" width="14.42578125" style="25" customWidth="1"/>
    <col min="2" max="2" width="6.28515625" style="25" customWidth="1"/>
    <col min="3" max="6" width="5.28515625" style="25" customWidth="1"/>
    <col min="7" max="7" width="5" style="25" customWidth="1"/>
    <col min="8" max="8" width="8.7109375" style="25" customWidth="1"/>
    <col min="9" max="9" width="5" style="25" customWidth="1"/>
    <col min="10" max="10" width="5.28515625" style="25" customWidth="1"/>
    <col min="11" max="11" width="41.85546875" style="25" customWidth="1"/>
    <col min="12" max="12" width="17.140625" style="25" bestFit="1" customWidth="1"/>
    <col min="13" max="13" width="15.7109375" style="25" bestFit="1" customWidth="1"/>
    <col min="14" max="14" width="15.7109375" style="25" customWidth="1"/>
    <col min="15" max="15" width="16.42578125" style="25" customWidth="1"/>
    <col min="16" max="16" width="17.5703125" style="25" bestFit="1" customWidth="1"/>
    <col min="17" max="17" width="17.28515625" style="25" bestFit="1" customWidth="1"/>
    <col min="18" max="18" width="16.42578125" style="25" customWidth="1"/>
    <col min="19" max="19" width="16.5703125" style="25" customWidth="1"/>
    <col min="20" max="20" width="17.28515625" style="25" customWidth="1"/>
    <col min="21" max="21" width="16.85546875" style="25" customWidth="1"/>
    <col min="22" max="22" width="17.140625" style="25" bestFit="1" customWidth="1"/>
    <col min="23" max="23" width="11.42578125" style="25" customWidth="1"/>
    <col min="24" max="24" width="8.42578125" style="25" customWidth="1"/>
    <col min="25" max="25" width="9.140625" style="25" customWidth="1"/>
    <col min="26" max="31" width="0" style="25" hidden="1" customWidth="1"/>
    <col min="32" max="16384" width="11.42578125" style="25"/>
  </cols>
  <sheetData>
    <row r="1" spans="2:26" x14ac:dyDescent="0.2">
      <c r="B1" s="131" t="s">
        <v>1</v>
      </c>
      <c r="C1" s="131" t="s">
        <v>1</v>
      </c>
      <c r="D1" s="131" t="s">
        <v>1</v>
      </c>
      <c r="E1" s="131" t="s">
        <v>1</v>
      </c>
      <c r="F1" s="131" t="s">
        <v>1</v>
      </c>
      <c r="G1" s="131" t="s">
        <v>1</v>
      </c>
      <c r="H1" s="131" t="s">
        <v>1</v>
      </c>
      <c r="I1" s="131" t="s">
        <v>1</v>
      </c>
      <c r="J1" s="131" t="s">
        <v>1</v>
      </c>
      <c r="K1" s="131" t="s">
        <v>1</v>
      </c>
      <c r="L1" s="131" t="s">
        <v>1</v>
      </c>
      <c r="M1" s="131" t="s">
        <v>1</v>
      </c>
      <c r="N1" s="131" t="s">
        <v>1</v>
      </c>
      <c r="O1" s="131" t="s">
        <v>1</v>
      </c>
      <c r="P1" s="131" t="s">
        <v>1</v>
      </c>
      <c r="Q1" s="131" t="s">
        <v>1</v>
      </c>
      <c r="R1" s="131" t="s">
        <v>1</v>
      </c>
      <c r="S1" s="131" t="s">
        <v>1</v>
      </c>
      <c r="T1" s="131" t="s">
        <v>1</v>
      </c>
      <c r="U1" s="131" t="s">
        <v>1</v>
      </c>
      <c r="V1" s="131" t="s">
        <v>1</v>
      </c>
    </row>
    <row r="2" spans="2:26" ht="15" x14ac:dyDescent="0.25">
      <c r="B2" s="214" t="s">
        <v>347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132"/>
    </row>
    <row r="3" spans="2:26" ht="15" x14ac:dyDescent="0.25">
      <c r="B3" s="214" t="s">
        <v>348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130"/>
    </row>
    <row r="4" spans="2:26" ht="15" x14ac:dyDescent="0.25">
      <c r="B4" s="214" t="s">
        <v>398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132" t="str">
        <f>+TRIM(B4)</f>
        <v>Ejecución Presupuestal Acumulada a 31 de diciembre de 2016</v>
      </c>
    </row>
    <row r="5" spans="2:26" ht="15.75" thickBot="1" x14ac:dyDescent="0.3">
      <c r="B5" s="197" t="s">
        <v>1</v>
      </c>
      <c r="C5" s="197" t="s">
        <v>1</v>
      </c>
      <c r="D5" s="197" t="s">
        <v>1</v>
      </c>
      <c r="E5" s="197" t="s">
        <v>1</v>
      </c>
      <c r="F5" s="197" t="s">
        <v>1</v>
      </c>
      <c r="G5" s="197" t="s">
        <v>1</v>
      </c>
      <c r="H5" s="197" t="s">
        <v>1</v>
      </c>
      <c r="I5" s="197" t="s">
        <v>1</v>
      </c>
      <c r="J5" s="197" t="s">
        <v>1</v>
      </c>
      <c r="K5" s="197" t="s">
        <v>1</v>
      </c>
      <c r="L5" s="197" t="s">
        <v>1</v>
      </c>
      <c r="M5" s="197" t="s">
        <v>1</v>
      </c>
      <c r="N5" s="197" t="s">
        <v>1</v>
      </c>
      <c r="O5" s="197" t="s">
        <v>1</v>
      </c>
      <c r="P5" s="197" t="s">
        <v>1</v>
      </c>
      <c r="Q5" s="197" t="s">
        <v>1</v>
      </c>
      <c r="R5" s="197" t="s">
        <v>1</v>
      </c>
      <c r="S5" s="197" t="s">
        <v>1</v>
      </c>
      <c r="T5" s="197" t="s">
        <v>1</v>
      </c>
      <c r="U5" s="197" t="s">
        <v>1</v>
      </c>
      <c r="V5" s="197" t="s">
        <v>1</v>
      </c>
      <c r="W5"/>
      <c r="X5"/>
      <c r="Y5"/>
    </row>
    <row r="6" spans="2:26" ht="36.75" thickBot="1" x14ac:dyDescent="0.25">
      <c r="B6" s="133" t="s">
        <v>9</v>
      </c>
      <c r="C6" s="134" t="s">
        <v>10</v>
      </c>
      <c r="D6" s="134" t="s">
        <v>11</v>
      </c>
      <c r="E6" s="134" t="s">
        <v>12</v>
      </c>
      <c r="F6" s="134" t="s">
        <v>13</v>
      </c>
      <c r="G6" s="134" t="s">
        <v>14</v>
      </c>
      <c r="H6" s="135" t="s">
        <v>17</v>
      </c>
      <c r="I6" s="133" t="s">
        <v>18</v>
      </c>
      <c r="J6" s="134" t="s">
        <v>19</v>
      </c>
      <c r="K6" s="134" t="s">
        <v>20</v>
      </c>
      <c r="L6" s="134" t="s">
        <v>21</v>
      </c>
      <c r="M6" s="134" t="s">
        <v>22</v>
      </c>
      <c r="N6" s="134" t="s">
        <v>23</v>
      </c>
      <c r="O6" s="136" t="s">
        <v>24</v>
      </c>
      <c r="P6" s="134" t="s">
        <v>25</v>
      </c>
      <c r="Q6" s="134" t="s">
        <v>26</v>
      </c>
      <c r="R6" s="134" t="s">
        <v>27</v>
      </c>
      <c r="S6" s="136" t="s">
        <v>28</v>
      </c>
      <c r="T6" s="137" t="s">
        <v>29</v>
      </c>
      <c r="U6" s="134" t="s">
        <v>30</v>
      </c>
      <c r="V6" s="138" t="s">
        <v>31</v>
      </c>
      <c r="W6" s="139" t="s">
        <v>342</v>
      </c>
      <c r="X6" s="140" t="s">
        <v>343</v>
      </c>
      <c r="Y6" s="141" t="s">
        <v>344</v>
      </c>
    </row>
    <row r="7" spans="2:26" x14ac:dyDescent="0.2">
      <c r="B7" s="142" t="s">
        <v>35</v>
      </c>
      <c r="C7" s="143">
        <v>1</v>
      </c>
      <c r="D7" s="143">
        <v>0</v>
      </c>
      <c r="E7" s="143">
        <v>1</v>
      </c>
      <c r="F7" s="143">
        <v>1</v>
      </c>
      <c r="G7" s="143"/>
      <c r="H7" s="143" t="s">
        <v>38</v>
      </c>
      <c r="I7" s="143">
        <v>10</v>
      </c>
      <c r="J7" s="143" t="s">
        <v>40</v>
      </c>
      <c r="K7" s="206" t="str">
        <f>+'datos iniciales'!O5</f>
        <v>SUELDOS DE PERSONAL DE NOMINA</v>
      </c>
      <c r="L7" s="206">
        <f>+'datos iniciales'!P5</f>
        <v>7040021000</v>
      </c>
      <c r="M7" s="206">
        <f>+'datos iniciales'!Q5</f>
        <v>324000000</v>
      </c>
      <c r="N7" s="206">
        <f>+'datos iniciales'!R5</f>
        <v>32119676</v>
      </c>
      <c r="O7" s="206">
        <f>+'datos iniciales'!S5</f>
        <v>7331901324</v>
      </c>
      <c r="P7" s="206">
        <f>+'datos iniciales'!T5</f>
        <v>0</v>
      </c>
      <c r="Q7" s="206">
        <f>+'datos iniciales'!U5</f>
        <v>7329521635</v>
      </c>
      <c r="R7" s="206">
        <f>+'datos iniciales'!V5</f>
        <v>2379689</v>
      </c>
      <c r="S7" s="206">
        <f>+'datos iniciales'!W5</f>
        <v>7329521635</v>
      </c>
      <c r="T7" s="206">
        <f>+'datos iniciales'!X5</f>
        <v>7329521635</v>
      </c>
      <c r="U7" s="206">
        <f>+'datos iniciales'!Y5</f>
        <v>7329521635</v>
      </c>
      <c r="V7" s="206">
        <f>+'datos iniciales'!Z5</f>
        <v>7329521635</v>
      </c>
      <c r="W7" s="207">
        <f t="shared" ref="W7:W14" si="0">+S7/O7*100</f>
        <v>99.967543357516149</v>
      </c>
      <c r="X7" s="207">
        <f>+T7/O7*100</f>
        <v>99.967543357516149</v>
      </c>
      <c r="Y7" s="147">
        <f t="shared" ref="Y7" si="1">+V7/O7*100</f>
        <v>99.967543357516149</v>
      </c>
    </row>
    <row r="8" spans="2:26" x14ac:dyDescent="0.2">
      <c r="B8" s="148" t="s">
        <v>35</v>
      </c>
      <c r="C8" s="149">
        <v>1</v>
      </c>
      <c r="D8" s="149">
        <v>0</v>
      </c>
      <c r="E8" s="149">
        <v>1</v>
      </c>
      <c r="F8" s="149">
        <v>4</v>
      </c>
      <c r="G8" s="149"/>
      <c r="H8" s="149" t="s">
        <v>38</v>
      </c>
      <c r="I8" s="149">
        <v>10</v>
      </c>
      <c r="J8" s="149" t="s">
        <v>40</v>
      </c>
      <c r="K8" s="151" t="str">
        <f>+'datos iniciales'!O6</f>
        <v>PRIMA TECNICA</v>
      </c>
      <c r="L8" s="151">
        <f>+'datos iniciales'!P6</f>
        <v>714061000</v>
      </c>
      <c r="M8" s="151">
        <f>+'datos iniciales'!Q6</f>
        <v>73000000</v>
      </c>
      <c r="N8" s="151">
        <f>+'datos iniciales'!R6</f>
        <v>15715726</v>
      </c>
      <c r="O8" s="151">
        <f>+'datos iniciales'!S6</f>
        <v>771345274</v>
      </c>
      <c r="P8" s="151">
        <f>+'datos iniciales'!T6</f>
        <v>0</v>
      </c>
      <c r="Q8" s="151">
        <f>+'datos iniciales'!U6</f>
        <v>771345274</v>
      </c>
      <c r="R8" s="151">
        <f>+'datos iniciales'!V6</f>
        <v>0</v>
      </c>
      <c r="S8" s="151">
        <f>+'datos iniciales'!W6</f>
        <v>771345274</v>
      </c>
      <c r="T8" s="151">
        <f>+'datos iniciales'!X6</f>
        <v>771345274</v>
      </c>
      <c r="U8" s="151">
        <f>+'datos iniciales'!Y6</f>
        <v>771345274</v>
      </c>
      <c r="V8" s="151">
        <f>+'datos iniciales'!Z6</f>
        <v>771345274</v>
      </c>
      <c r="W8" s="152">
        <f t="shared" si="0"/>
        <v>100</v>
      </c>
      <c r="X8" s="152">
        <f t="shared" ref="X8:X13" si="2">+T8/O8*100</f>
        <v>100</v>
      </c>
      <c r="Y8" s="153">
        <f t="shared" ref="Y8:Y13" si="3">+V8/O8*100</f>
        <v>100</v>
      </c>
    </row>
    <row r="9" spans="2:26" x14ac:dyDescent="0.2">
      <c r="B9" s="148" t="s">
        <v>35</v>
      </c>
      <c r="C9" s="149">
        <v>1</v>
      </c>
      <c r="D9" s="149">
        <v>0</v>
      </c>
      <c r="E9" s="149">
        <v>1</v>
      </c>
      <c r="F9" s="149">
        <v>5</v>
      </c>
      <c r="G9" s="149"/>
      <c r="H9" s="149" t="s">
        <v>38</v>
      </c>
      <c r="I9" s="149">
        <v>10</v>
      </c>
      <c r="J9" s="149" t="s">
        <v>40</v>
      </c>
      <c r="K9" s="151" t="str">
        <f>+'datos iniciales'!O7</f>
        <v>OTROS</v>
      </c>
      <c r="L9" s="151">
        <f>+'datos iniciales'!P7</f>
        <v>2266781000</v>
      </c>
      <c r="M9" s="151">
        <f>+'datos iniciales'!Q7</f>
        <v>167000000</v>
      </c>
      <c r="N9" s="151">
        <f>+'datos iniciales'!R7</f>
        <v>0</v>
      </c>
      <c r="O9" s="151">
        <f>+'datos iniciales'!S7</f>
        <v>2433781000</v>
      </c>
      <c r="P9" s="151">
        <f>+'datos iniciales'!T7</f>
        <v>0</v>
      </c>
      <c r="Q9" s="151">
        <f>+'datos iniciales'!U7</f>
        <v>2431552624</v>
      </c>
      <c r="R9" s="151">
        <f>+'datos iniciales'!V7</f>
        <v>2228376</v>
      </c>
      <c r="S9" s="151">
        <f>+'datos iniciales'!W7</f>
        <v>2431552624</v>
      </c>
      <c r="T9" s="151">
        <f>+'datos iniciales'!X7</f>
        <v>2431552624</v>
      </c>
      <c r="U9" s="151">
        <f>+'datos iniciales'!Y7</f>
        <v>2420209135</v>
      </c>
      <c r="V9" s="151">
        <f>+'datos iniciales'!Z7</f>
        <v>2420209135</v>
      </c>
      <c r="W9" s="152">
        <f t="shared" si="0"/>
        <v>99.908439748687329</v>
      </c>
      <c r="X9" s="152">
        <f t="shared" si="2"/>
        <v>99.908439748687329</v>
      </c>
      <c r="Y9" s="153">
        <f t="shared" si="3"/>
        <v>99.442354714742208</v>
      </c>
    </row>
    <row r="10" spans="2:26" ht="24" x14ac:dyDescent="0.2">
      <c r="B10" s="148" t="s">
        <v>35</v>
      </c>
      <c r="C10" s="149">
        <v>1</v>
      </c>
      <c r="D10" s="149">
        <v>0</v>
      </c>
      <c r="E10" s="149">
        <v>1</v>
      </c>
      <c r="F10" s="149">
        <v>8</v>
      </c>
      <c r="G10" s="149"/>
      <c r="H10" s="149" t="s">
        <v>38</v>
      </c>
      <c r="I10" s="149">
        <v>10</v>
      </c>
      <c r="J10" s="149" t="s">
        <v>40</v>
      </c>
      <c r="K10" s="151" t="str">
        <f>+'datos iniciales'!O8</f>
        <v>OTROS GASTOS PERSONALES - DISTRIBUCION PREVIO CONCEPTO DGPPN</v>
      </c>
      <c r="L10" s="151">
        <f>+'datos iniciales'!P8</f>
        <v>0</v>
      </c>
      <c r="M10" s="151">
        <f>+'datos iniciales'!Q8</f>
        <v>499000000</v>
      </c>
      <c r="N10" s="151">
        <f>+'datos iniciales'!R8</f>
        <v>499000000</v>
      </c>
      <c r="O10" s="151">
        <f>+'datos iniciales'!S8</f>
        <v>0</v>
      </c>
      <c r="P10" s="151">
        <f>+'datos iniciales'!T8</f>
        <v>0</v>
      </c>
      <c r="Q10" s="151">
        <f>+'datos iniciales'!U8</f>
        <v>0</v>
      </c>
      <c r="R10" s="151">
        <f>+'datos iniciales'!V8</f>
        <v>0</v>
      </c>
      <c r="S10" s="151">
        <f>+'datos iniciales'!W8</f>
        <v>0</v>
      </c>
      <c r="T10" s="151">
        <f>+'datos iniciales'!X8</f>
        <v>0</v>
      </c>
      <c r="U10" s="151">
        <f>+'datos iniciales'!Y8</f>
        <v>0</v>
      </c>
      <c r="V10" s="151">
        <f>+'datos iniciales'!Z8</f>
        <v>0</v>
      </c>
      <c r="W10" s="152"/>
      <c r="X10" s="152"/>
      <c r="Y10" s="153"/>
    </row>
    <row r="11" spans="2:26" ht="24" x14ac:dyDescent="0.2">
      <c r="B11" s="148" t="s">
        <v>35</v>
      </c>
      <c r="C11" s="149">
        <v>1</v>
      </c>
      <c r="D11" s="149">
        <v>0</v>
      </c>
      <c r="E11" s="149">
        <v>1</v>
      </c>
      <c r="F11" s="149">
        <v>9</v>
      </c>
      <c r="G11" s="149"/>
      <c r="H11" s="149" t="s">
        <v>38</v>
      </c>
      <c r="I11" s="149">
        <v>10</v>
      </c>
      <c r="J11" s="149" t="s">
        <v>40</v>
      </c>
      <c r="K11" s="151" t="str">
        <f>+'datos iniciales'!O9</f>
        <v>HORAS EXTRAS, DIAS FESTIVOS E INDEMNIZACION POR VACACIONES</v>
      </c>
      <c r="L11" s="151">
        <f>+'datos iniciales'!P9</f>
        <v>271365000</v>
      </c>
      <c r="M11" s="151">
        <f>+'datos iniciales'!Q9</f>
        <v>0</v>
      </c>
      <c r="N11" s="151">
        <f>+'datos iniciales'!R9</f>
        <v>115523650</v>
      </c>
      <c r="O11" s="151">
        <f>+'datos iniciales'!S9</f>
        <v>155841350</v>
      </c>
      <c r="P11" s="151">
        <f>+'datos iniciales'!T9</f>
        <v>0</v>
      </c>
      <c r="Q11" s="151">
        <f>+'datos iniciales'!U9</f>
        <v>155838514</v>
      </c>
      <c r="R11" s="151">
        <f>+'datos iniciales'!V9</f>
        <v>2836</v>
      </c>
      <c r="S11" s="151">
        <f>+'datos iniciales'!W9</f>
        <v>155838514</v>
      </c>
      <c r="T11" s="151">
        <f>+'datos iniciales'!X9</f>
        <v>155838514</v>
      </c>
      <c r="U11" s="151">
        <f>+'datos iniciales'!Y9</f>
        <v>145166720</v>
      </c>
      <c r="V11" s="151">
        <f>+'datos iniciales'!Z9</f>
        <v>145166720</v>
      </c>
      <c r="W11" s="152">
        <f t="shared" si="0"/>
        <v>99.998180200569365</v>
      </c>
      <c r="X11" s="152">
        <f t="shared" si="2"/>
        <v>99.998180200569365</v>
      </c>
      <c r="Y11" s="153">
        <f t="shared" si="3"/>
        <v>93.150322427263362</v>
      </c>
    </row>
    <row r="12" spans="2:26" ht="16.5" customHeight="1" x14ac:dyDescent="0.2">
      <c r="B12" s="210" t="s">
        <v>35</v>
      </c>
      <c r="C12" s="209">
        <v>1</v>
      </c>
      <c r="D12" s="209">
        <v>0</v>
      </c>
      <c r="E12" s="209">
        <v>1</v>
      </c>
      <c r="F12" s="209">
        <v>999</v>
      </c>
      <c r="G12" s="149"/>
      <c r="H12" s="149" t="s">
        <v>38</v>
      </c>
      <c r="I12" s="149">
        <v>10</v>
      </c>
      <c r="J12" s="149" t="s">
        <v>40</v>
      </c>
      <c r="K12" s="151" t="str">
        <f>+'datos iniciales'!O10</f>
        <v>PAGOS PASIVOS EXIGIBLES VIGENCIA EXPIRADAS</v>
      </c>
      <c r="L12" s="151">
        <f>+'datos iniciales'!P10</f>
        <v>0</v>
      </c>
      <c r="M12" s="151">
        <f>+'datos iniciales'!Q10</f>
        <v>10800000</v>
      </c>
      <c r="N12" s="151">
        <f>+'datos iniciales'!R10</f>
        <v>0</v>
      </c>
      <c r="O12" s="151">
        <f>+'datos iniciales'!S10</f>
        <v>10800000</v>
      </c>
      <c r="P12" s="151">
        <f>+'datos iniciales'!T10</f>
        <v>0</v>
      </c>
      <c r="Q12" s="151">
        <f>+'datos iniciales'!U10</f>
        <v>10657205</v>
      </c>
      <c r="R12" s="151">
        <f>+'datos iniciales'!V10</f>
        <v>142795</v>
      </c>
      <c r="S12" s="151">
        <f>+'datos iniciales'!W10</f>
        <v>10657205</v>
      </c>
      <c r="T12" s="151">
        <f>+'datos iniciales'!X10</f>
        <v>10657205</v>
      </c>
      <c r="U12" s="151">
        <f>+'datos iniciales'!Y10</f>
        <v>0</v>
      </c>
      <c r="V12" s="151">
        <f>+'datos iniciales'!Z10</f>
        <v>0</v>
      </c>
      <c r="W12" s="152"/>
      <c r="X12" s="152"/>
      <c r="Y12" s="153"/>
    </row>
    <row r="13" spans="2:26" ht="15.75" customHeight="1" x14ac:dyDescent="0.2">
      <c r="B13" s="148" t="s">
        <v>35</v>
      </c>
      <c r="C13" s="149">
        <v>1</v>
      </c>
      <c r="D13" s="149">
        <v>0</v>
      </c>
      <c r="E13" s="149">
        <v>2</v>
      </c>
      <c r="F13" s="149"/>
      <c r="G13" s="149"/>
      <c r="H13" s="149" t="s">
        <v>38</v>
      </c>
      <c r="I13" s="149">
        <v>10</v>
      </c>
      <c r="J13" s="149" t="s">
        <v>40</v>
      </c>
      <c r="K13" s="151" t="str">
        <f>+'datos iniciales'!O11</f>
        <v>SERVICIOS PERSONALES INDIRECTOS</v>
      </c>
      <c r="L13" s="151">
        <f>+'datos iniciales'!P11</f>
        <v>133850300</v>
      </c>
      <c r="M13" s="151">
        <f>+'datos iniciales'!Q11</f>
        <v>0</v>
      </c>
      <c r="N13" s="151">
        <f>+'datos iniciales'!R11</f>
        <v>6692515</v>
      </c>
      <c r="O13" s="151">
        <f>+'datos iniciales'!S11</f>
        <v>127157785</v>
      </c>
      <c r="P13" s="151">
        <f>+'datos iniciales'!T11</f>
        <v>0</v>
      </c>
      <c r="Q13" s="151">
        <f>+'datos iniciales'!U11</f>
        <v>121985194</v>
      </c>
      <c r="R13" s="151">
        <f>+'datos iniciales'!V11</f>
        <v>5172591</v>
      </c>
      <c r="S13" s="151">
        <f>+'datos iniciales'!W11</f>
        <v>121985194</v>
      </c>
      <c r="T13" s="151">
        <f>+'datos iniciales'!X11</f>
        <v>121985194</v>
      </c>
      <c r="U13" s="151">
        <f>+'datos iniciales'!Y11</f>
        <v>120409893</v>
      </c>
      <c r="V13" s="151">
        <f>+'datos iniciales'!Z11</f>
        <v>120409893</v>
      </c>
      <c r="W13" s="152">
        <f t="shared" si="0"/>
        <v>95.932147607006527</v>
      </c>
      <c r="X13" s="152">
        <f t="shared" si="2"/>
        <v>95.932147607006527</v>
      </c>
      <c r="Y13" s="153">
        <f t="shared" si="3"/>
        <v>94.69329227463345</v>
      </c>
    </row>
    <row r="14" spans="2:26" ht="24.75" thickBot="1" x14ac:dyDescent="0.25">
      <c r="B14" s="154" t="s">
        <v>35</v>
      </c>
      <c r="C14" s="155">
        <v>1</v>
      </c>
      <c r="D14" s="155">
        <v>0</v>
      </c>
      <c r="E14" s="155">
        <v>5</v>
      </c>
      <c r="F14" s="155"/>
      <c r="G14" s="155"/>
      <c r="H14" s="155" t="s">
        <v>38</v>
      </c>
      <c r="I14" s="155">
        <v>10</v>
      </c>
      <c r="J14" s="155" t="s">
        <v>40</v>
      </c>
      <c r="K14" s="157" t="str">
        <f>+'datos iniciales'!O12</f>
        <v>CONTRIBUCIONES INHERENTES A LA NOMINA SECTOR PRIVADO Y PUBLICO</v>
      </c>
      <c r="L14" s="157">
        <f>+'datos iniciales'!P12</f>
        <v>3213900000</v>
      </c>
      <c r="M14" s="157">
        <f>+'datos iniciales'!Q12</f>
        <v>95645402</v>
      </c>
      <c r="N14" s="157">
        <f>+'datos iniciales'!R12</f>
        <v>0</v>
      </c>
      <c r="O14" s="157">
        <f>+'datos iniciales'!S12</f>
        <v>3309545402</v>
      </c>
      <c r="P14" s="157">
        <f>+'datos iniciales'!T12</f>
        <v>0</v>
      </c>
      <c r="Q14" s="157">
        <f>+'datos iniciales'!U12</f>
        <v>3309429701</v>
      </c>
      <c r="R14" s="157">
        <f>+'datos iniciales'!V12</f>
        <v>115701</v>
      </c>
      <c r="S14" s="157">
        <f>+'datos iniciales'!W12</f>
        <v>3309429701</v>
      </c>
      <c r="T14" s="157">
        <f>+'datos iniciales'!X12</f>
        <v>3309429701</v>
      </c>
      <c r="U14" s="157">
        <f>+'datos iniciales'!Y12</f>
        <v>3305538810.79</v>
      </c>
      <c r="V14" s="157">
        <f>+'datos iniciales'!Z12</f>
        <v>3305538810.79</v>
      </c>
      <c r="W14" s="158">
        <f t="shared" si="0"/>
        <v>99.996504021370129</v>
      </c>
      <c r="X14" s="158">
        <f t="shared" ref="X14" si="4">+T14/O14*100</f>
        <v>99.996504021370129</v>
      </c>
      <c r="Y14" s="159">
        <f t="shared" ref="Y14" si="5">+V14/O14*100</f>
        <v>99.878938321632376</v>
      </c>
    </row>
    <row r="15" spans="2:26" ht="12.75" thickBot="1" x14ac:dyDescent="0.25">
      <c r="B15" s="160"/>
      <c r="C15" s="160"/>
      <c r="D15" s="160"/>
      <c r="E15" s="160"/>
      <c r="F15" s="160"/>
      <c r="G15" s="160"/>
      <c r="H15" s="160"/>
      <c r="I15" s="160"/>
      <c r="J15" s="160"/>
      <c r="K15" s="161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41"/>
      <c r="X15" s="41"/>
      <c r="Y15" s="41"/>
    </row>
    <row r="16" spans="2:26" ht="15" customHeight="1" x14ac:dyDescent="0.2">
      <c r="B16" s="142" t="s">
        <v>35</v>
      </c>
      <c r="C16" s="143">
        <v>2</v>
      </c>
      <c r="D16" s="143">
        <v>0</v>
      </c>
      <c r="E16" s="143">
        <v>3</v>
      </c>
      <c r="F16" s="143"/>
      <c r="G16" s="143"/>
      <c r="H16" s="143" t="s">
        <v>38</v>
      </c>
      <c r="I16" s="143">
        <v>10</v>
      </c>
      <c r="J16" s="143" t="s">
        <v>40</v>
      </c>
      <c r="K16" s="145" t="str">
        <f>+'datos iniciales'!O13</f>
        <v>IMPUESTOS Y MULTAS</v>
      </c>
      <c r="L16" s="145">
        <f>+'datos iniciales'!P13</f>
        <v>29000000</v>
      </c>
      <c r="M16" s="145">
        <f>+'datos iniciales'!Q13</f>
        <v>7092000</v>
      </c>
      <c r="N16" s="145">
        <f>+'datos iniciales'!R13</f>
        <v>0</v>
      </c>
      <c r="O16" s="145">
        <f>+'datos iniciales'!S13</f>
        <v>36092000</v>
      </c>
      <c r="P16" s="145">
        <f>+'datos iniciales'!T13</f>
        <v>0</v>
      </c>
      <c r="Q16" s="145">
        <f>+'datos iniciales'!U13</f>
        <v>35138260</v>
      </c>
      <c r="R16" s="145">
        <f>+'datos iniciales'!V13</f>
        <v>953740</v>
      </c>
      <c r="S16" s="145">
        <f>+'datos iniciales'!W13</f>
        <v>35138260</v>
      </c>
      <c r="T16" s="145">
        <f>+'datos iniciales'!X13</f>
        <v>35138260</v>
      </c>
      <c r="U16" s="145">
        <f>+'datos iniciales'!Y13</f>
        <v>35138260</v>
      </c>
      <c r="V16" s="145">
        <f>+'datos iniciales'!Z13</f>
        <v>35138260</v>
      </c>
      <c r="W16" s="146">
        <f>+S16/O16*100</f>
        <v>97.357475340795745</v>
      </c>
      <c r="X16" s="146">
        <f t="shared" ref="X16:X17" si="6">+T16/O16*100</f>
        <v>97.357475340795745</v>
      </c>
      <c r="Y16" s="147">
        <f t="shared" ref="Y16:Y17" si="7">+V16/O16*100</f>
        <v>97.357475340795745</v>
      </c>
    </row>
    <row r="17" spans="2:25" ht="17.25" customHeight="1" thickBot="1" x14ac:dyDescent="0.25">
      <c r="B17" s="154" t="s">
        <v>35</v>
      </c>
      <c r="C17" s="155">
        <v>2</v>
      </c>
      <c r="D17" s="155">
        <v>0</v>
      </c>
      <c r="E17" s="155">
        <v>4</v>
      </c>
      <c r="F17" s="155"/>
      <c r="G17" s="155"/>
      <c r="H17" s="155" t="s">
        <v>38</v>
      </c>
      <c r="I17" s="155">
        <v>10</v>
      </c>
      <c r="J17" s="155" t="s">
        <v>40</v>
      </c>
      <c r="K17" s="157" t="str">
        <f>+'datos iniciales'!O14</f>
        <v>ADQUISICION DE BIENES Y SERVICIOS</v>
      </c>
      <c r="L17" s="157">
        <f>+'datos iniciales'!P14</f>
        <v>1767304110</v>
      </c>
      <c r="M17" s="157">
        <f>+'datos iniciales'!Q14</f>
        <v>1005890443</v>
      </c>
      <c r="N17" s="157">
        <f>+'datos iniciales'!R14</f>
        <v>99165205</v>
      </c>
      <c r="O17" s="157">
        <f>+'datos iniciales'!S14</f>
        <v>2674029348</v>
      </c>
      <c r="P17" s="157">
        <f>+'datos iniciales'!T14</f>
        <v>0</v>
      </c>
      <c r="Q17" s="157">
        <f>+'datos iniciales'!U14</f>
        <v>2599320518.8899999</v>
      </c>
      <c r="R17" s="157">
        <f>+'datos iniciales'!V14</f>
        <v>74708829.109999999</v>
      </c>
      <c r="S17" s="157">
        <f>+'datos iniciales'!W14</f>
        <v>2599320518.8899999</v>
      </c>
      <c r="T17" s="157">
        <f>+'datos iniciales'!X14</f>
        <v>2583553087.2199998</v>
      </c>
      <c r="U17" s="157">
        <f>+'datos iniciales'!Y14</f>
        <v>2148191694.6300001</v>
      </c>
      <c r="V17" s="157">
        <f>+'datos iniciales'!Z14</f>
        <v>2148191694.6300001</v>
      </c>
      <c r="W17" s="158">
        <f>+S17/O17*100</f>
        <v>97.20613279110502</v>
      </c>
      <c r="X17" s="158">
        <f t="shared" si="6"/>
        <v>96.61648213219236</v>
      </c>
      <c r="Y17" s="159">
        <f t="shared" si="7"/>
        <v>80.335382116756037</v>
      </c>
    </row>
    <row r="18" spans="2:25" ht="12.75" thickBot="1" x14ac:dyDescent="0.25">
      <c r="B18" s="160"/>
      <c r="C18" s="160"/>
      <c r="D18" s="160"/>
      <c r="E18" s="160"/>
      <c r="F18" s="160"/>
      <c r="G18" s="160"/>
      <c r="H18" s="160"/>
      <c r="I18" s="160"/>
      <c r="J18" s="160"/>
      <c r="K18" s="161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41"/>
      <c r="X18" s="41"/>
      <c r="Y18" s="41"/>
    </row>
    <row r="19" spans="2:25" ht="14.25" customHeight="1" x14ac:dyDescent="0.2">
      <c r="B19" s="142" t="s">
        <v>35</v>
      </c>
      <c r="C19" s="143">
        <v>3</v>
      </c>
      <c r="D19" s="143">
        <v>2</v>
      </c>
      <c r="E19" s="143">
        <v>1</v>
      </c>
      <c r="F19" s="143">
        <v>1</v>
      </c>
      <c r="G19" s="143"/>
      <c r="H19" s="143" t="s">
        <v>38</v>
      </c>
      <c r="I19" s="143">
        <v>11</v>
      </c>
      <c r="J19" s="143" t="s">
        <v>63</v>
      </c>
      <c r="K19" s="145" t="str">
        <f>+'datos iniciales'!O15</f>
        <v>CUOTA DE AUDITAJE CONTRANAL</v>
      </c>
      <c r="L19" s="145">
        <f>+'datos iniciales'!P15</f>
        <v>30435600</v>
      </c>
      <c r="M19" s="145">
        <f>+'datos iniciales'!Q15</f>
        <v>0</v>
      </c>
      <c r="N19" s="145">
        <f>+'datos iniciales'!R15</f>
        <v>304356</v>
      </c>
      <c r="O19" s="145">
        <f>+'datos iniciales'!S15</f>
        <v>30131244</v>
      </c>
      <c r="P19" s="145">
        <f>+'datos iniciales'!T15</f>
        <v>0</v>
      </c>
      <c r="Q19" s="145">
        <f>+'datos iniciales'!U15</f>
        <v>29330813</v>
      </c>
      <c r="R19" s="145">
        <f>+'datos iniciales'!V15</f>
        <v>800431</v>
      </c>
      <c r="S19" s="145">
        <f>+'datos iniciales'!W15</f>
        <v>29330813</v>
      </c>
      <c r="T19" s="145">
        <f>+'datos iniciales'!X15</f>
        <v>29330813</v>
      </c>
      <c r="U19" s="145">
        <f>+'datos iniciales'!Y15</f>
        <v>29330813</v>
      </c>
      <c r="V19" s="145">
        <f>+'datos iniciales'!Z15</f>
        <v>29330813</v>
      </c>
      <c r="W19" s="146">
        <f t="shared" ref="W19:W21" si="8">+S19/O19*100</f>
        <v>97.343518243056934</v>
      </c>
      <c r="X19" s="146">
        <f t="shared" ref="X19:X21" si="9">+T19/O19*100</f>
        <v>97.343518243056934</v>
      </c>
      <c r="Y19" s="147">
        <f t="shared" ref="Y19:Y21" si="10">+V19/O19*100</f>
        <v>97.343518243056934</v>
      </c>
    </row>
    <row r="20" spans="2:25" ht="15" customHeight="1" x14ac:dyDescent="0.2">
      <c r="B20" s="148" t="s">
        <v>35</v>
      </c>
      <c r="C20" s="149">
        <v>3</v>
      </c>
      <c r="D20" s="149">
        <v>5</v>
      </c>
      <c r="E20" s="149">
        <v>1</v>
      </c>
      <c r="F20" s="149">
        <v>1</v>
      </c>
      <c r="G20" s="149"/>
      <c r="H20" s="149" t="s">
        <v>38</v>
      </c>
      <c r="I20" s="149">
        <v>10</v>
      </c>
      <c r="J20" s="149" t="s">
        <v>40</v>
      </c>
      <c r="K20" s="151" t="str">
        <f>+'datos iniciales'!O16</f>
        <v>MESADAS PENSIONALES</v>
      </c>
      <c r="L20" s="151">
        <f>+'datos iniciales'!P16</f>
        <v>196560000</v>
      </c>
      <c r="M20" s="151">
        <f>+'datos iniciales'!Q16</f>
        <v>0</v>
      </c>
      <c r="N20" s="151">
        <f>+'datos iniciales'!R16</f>
        <v>1965600</v>
      </c>
      <c r="O20" s="151">
        <f>+'datos iniciales'!S16</f>
        <v>194594400</v>
      </c>
      <c r="P20" s="151">
        <f>+'datos iniciales'!T16</f>
        <v>0</v>
      </c>
      <c r="Q20" s="151">
        <f>+'datos iniciales'!U16</f>
        <v>180415860</v>
      </c>
      <c r="R20" s="151">
        <f>+'datos iniciales'!V16</f>
        <v>14178540</v>
      </c>
      <c r="S20" s="151">
        <f>+'datos iniciales'!W16</f>
        <v>180415860</v>
      </c>
      <c r="T20" s="151">
        <f>+'datos iniciales'!X16</f>
        <v>180415860</v>
      </c>
      <c r="U20" s="151">
        <f>+'datos iniciales'!Y16</f>
        <v>180415860</v>
      </c>
      <c r="V20" s="151">
        <f>+'datos iniciales'!Z16</f>
        <v>180415860</v>
      </c>
      <c r="W20" s="152">
        <f t="shared" si="8"/>
        <v>92.713798547131873</v>
      </c>
      <c r="X20" s="152">
        <f t="shared" si="9"/>
        <v>92.713798547131873</v>
      </c>
      <c r="Y20" s="153">
        <f t="shared" si="10"/>
        <v>92.713798547131873</v>
      </c>
    </row>
    <row r="21" spans="2:25" ht="14.25" customHeight="1" x14ac:dyDescent="0.2">
      <c r="B21" s="148" t="s">
        <v>35</v>
      </c>
      <c r="C21" s="149">
        <v>3</v>
      </c>
      <c r="D21" s="149">
        <v>6</v>
      </c>
      <c r="E21" s="149">
        <v>1</v>
      </c>
      <c r="F21" s="149">
        <v>1</v>
      </c>
      <c r="G21" s="149"/>
      <c r="H21" s="149" t="s">
        <v>38</v>
      </c>
      <c r="I21" s="149">
        <v>10</v>
      </c>
      <c r="J21" s="149" t="s">
        <v>40</v>
      </c>
      <c r="K21" s="151" t="str">
        <f>+'datos iniciales'!O17</f>
        <v>SENTENCIAS Y CONCILIACIONES</v>
      </c>
      <c r="L21" s="151">
        <f>+'datos iniciales'!P17</f>
        <v>375485760</v>
      </c>
      <c r="M21" s="151">
        <f>+'datos iniciales'!Q17</f>
        <v>0</v>
      </c>
      <c r="N21" s="151">
        <f>+'datos iniciales'!R17</f>
        <v>3754858</v>
      </c>
      <c r="O21" s="151">
        <f>+'datos iniciales'!S17</f>
        <v>371730902</v>
      </c>
      <c r="P21" s="151">
        <f>+'datos iniciales'!T17</f>
        <v>0</v>
      </c>
      <c r="Q21" s="151">
        <f>+'datos iniciales'!U17</f>
        <v>36825517.950000003</v>
      </c>
      <c r="R21" s="151">
        <f>+'datos iniciales'!V17</f>
        <v>334905384.05000001</v>
      </c>
      <c r="S21" s="151">
        <f>+'datos iniciales'!W17</f>
        <v>36825517.950000003</v>
      </c>
      <c r="T21" s="151">
        <f>+'datos iniciales'!X17</f>
        <v>36825517.950000003</v>
      </c>
      <c r="U21" s="151">
        <f>+'datos iniciales'!Y17</f>
        <v>35825517.950000003</v>
      </c>
      <c r="V21" s="151">
        <f>+'datos iniciales'!Z17</f>
        <v>35825517.950000003</v>
      </c>
      <c r="W21" s="152">
        <f t="shared" si="8"/>
        <v>9.9064989625210131</v>
      </c>
      <c r="X21" s="152">
        <f t="shared" si="9"/>
        <v>9.9064989625210131</v>
      </c>
      <c r="Y21" s="153">
        <f t="shared" si="10"/>
        <v>9.637487159999413</v>
      </c>
    </row>
    <row r="22" spans="2:25" ht="16.5" customHeight="1" thickBot="1" x14ac:dyDescent="0.25">
      <c r="B22" s="154" t="s">
        <v>35</v>
      </c>
      <c r="C22" s="155">
        <v>3</v>
      </c>
      <c r="D22" s="155">
        <v>6</v>
      </c>
      <c r="E22" s="155">
        <v>3</v>
      </c>
      <c r="F22" s="155">
        <v>20</v>
      </c>
      <c r="G22" s="155"/>
      <c r="H22" s="155" t="s">
        <v>38</v>
      </c>
      <c r="I22" s="155">
        <v>10</v>
      </c>
      <c r="J22" s="155" t="s">
        <v>40</v>
      </c>
      <c r="K22" s="157" t="str">
        <f>+'datos iniciales'!O18</f>
        <v>OTRAS TRANSFERENCIAS - PREVIO CONCEPTO DGPPN</v>
      </c>
      <c r="L22" s="157">
        <f>+'datos iniciales'!P18</f>
        <v>1174750619</v>
      </c>
      <c r="M22" s="157">
        <f>+'datos iniciales'!Q18</f>
        <v>0</v>
      </c>
      <c r="N22" s="157">
        <f>+'datos iniciales'!R18</f>
        <v>1174750619</v>
      </c>
      <c r="O22" s="157">
        <f>+'datos iniciales'!S18</f>
        <v>0</v>
      </c>
      <c r="P22" s="157">
        <f>+'datos iniciales'!T18</f>
        <v>0</v>
      </c>
      <c r="Q22" s="157">
        <f>+'datos iniciales'!U18</f>
        <v>0</v>
      </c>
      <c r="R22" s="157">
        <f>+'datos iniciales'!V18</f>
        <v>0</v>
      </c>
      <c r="S22" s="157">
        <f>+'datos iniciales'!W18</f>
        <v>0</v>
      </c>
      <c r="T22" s="157">
        <f>+'datos iniciales'!X18</f>
        <v>0</v>
      </c>
      <c r="U22" s="157">
        <f>+'datos iniciales'!Y18</f>
        <v>0</v>
      </c>
      <c r="V22" s="157">
        <f>+'datos iniciales'!Z18</f>
        <v>0</v>
      </c>
      <c r="W22" s="158">
        <f>+IFERROR(S22/O22*100,0)</f>
        <v>0</v>
      </c>
      <c r="X22" s="158">
        <f>+IFERROR(T22/O22*100,0)</f>
        <v>0</v>
      </c>
      <c r="Y22" s="159">
        <f>+IFERROR(V22/O22*100,0)</f>
        <v>0</v>
      </c>
    </row>
    <row r="23" spans="2:25" ht="12.75" thickBot="1" x14ac:dyDescent="0.25">
      <c r="B23" s="160"/>
      <c r="C23" s="160"/>
      <c r="D23" s="160"/>
      <c r="E23" s="160"/>
      <c r="F23" s="160"/>
      <c r="G23" s="160"/>
      <c r="H23" s="160"/>
      <c r="I23" s="160"/>
      <c r="J23" s="160"/>
      <c r="K23" s="161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41"/>
      <c r="X23" s="41"/>
      <c r="Y23" s="41"/>
    </row>
    <row r="24" spans="2:25" ht="24" x14ac:dyDescent="0.2">
      <c r="B24" s="142" t="s">
        <v>71</v>
      </c>
      <c r="C24" s="143" t="s">
        <v>381</v>
      </c>
      <c r="D24" s="143" t="s">
        <v>73</v>
      </c>
      <c r="E24" s="143" t="s">
        <v>36</v>
      </c>
      <c r="F24" s="143" t="s">
        <v>1</v>
      </c>
      <c r="G24" s="143" t="s">
        <v>1</v>
      </c>
      <c r="H24" s="143" t="s">
        <v>38</v>
      </c>
      <c r="I24" s="143" t="s">
        <v>39</v>
      </c>
      <c r="J24" s="143" t="s">
        <v>40</v>
      </c>
      <c r="K24" s="144" t="str">
        <f>+'datos iniciales'!O19</f>
        <v>FORTALECIMIENTO DE LOS SISTEMAS DE INFORMACIÓN DEL EMPLEO PÚBLICO EN COLOMBIA</v>
      </c>
      <c r="L24" s="145">
        <f>+'datos iniciales'!P19</f>
        <v>800000000</v>
      </c>
      <c r="M24" s="145">
        <f>+'datos iniciales'!Q19</f>
        <v>0</v>
      </c>
      <c r="N24" s="145">
        <f>+'datos iniciales'!R19</f>
        <v>8000000</v>
      </c>
      <c r="O24" s="145">
        <f>+'datos iniciales'!S19</f>
        <v>792000000</v>
      </c>
      <c r="P24" s="145">
        <f>+'datos iniciales'!T19</f>
        <v>0</v>
      </c>
      <c r="Q24" s="145">
        <f>+'datos iniciales'!U19</f>
        <v>790098365</v>
      </c>
      <c r="R24" s="145">
        <f>+'datos iniciales'!V19</f>
        <v>1901635</v>
      </c>
      <c r="S24" s="145">
        <f>+'datos iniciales'!W19</f>
        <v>790098365</v>
      </c>
      <c r="T24" s="145">
        <f>+'datos iniciales'!X19</f>
        <v>790098365</v>
      </c>
      <c r="U24" s="145">
        <f>+'datos iniciales'!Y19</f>
        <v>0</v>
      </c>
      <c r="V24" s="145">
        <f>+'datos iniciales'!Z19</f>
        <v>0</v>
      </c>
      <c r="W24" s="146">
        <f t="shared" ref="W24:W32" si="11">+S24/O24*100</f>
        <v>99.759894570707075</v>
      </c>
      <c r="X24" s="146">
        <f t="shared" ref="X24:X32" si="12">+T24/O24*100</f>
        <v>99.759894570707075</v>
      </c>
      <c r="Y24" s="147">
        <f t="shared" ref="Y24:Y32" si="13">+V24/O24*100</f>
        <v>0</v>
      </c>
    </row>
    <row r="25" spans="2:25" ht="36" x14ac:dyDescent="0.2">
      <c r="B25" s="148" t="s">
        <v>71</v>
      </c>
      <c r="C25" s="149" t="s">
        <v>76</v>
      </c>
      <c r="D25" s="149" t="s">
        <v>73</v>
      </c>
      <c r="E25" s="149" t="s">
        <v>43</v>
      </c>
      <c r="F25" s="149" t="s">
        <v>1</v>
      </c>
      <c r="G25" s="149" t="s">
        <v>1</v>
      </c>
      <c r="H25" s="149" t="s">
        <v>38</v>
      </c>
      <c r="I25" s="149" t="s">
        <v>39</v>
      </c>
      <c r="J25" s="149" t="s">
        <v>40</v>
      </c>
      <c r="K25" s="150" t="str">
        <f>+'datos iniciales'!O20</f>
        <v>MEJORAMIENTO FORTALECIMIENTO DE LA CAPACIDAD INSTITUCIONAL PARA EL DESARROLLO DE POLITICAS PUBLICAS. NACIONAL</v>
      </c>
      <c r="L25" s="151">
        <f>+'datos iniciales'!P20</f>
        <v>2904153000</v>
      </c>
      <c r="M25" s="151">
        <f>+'datos iniciales'!Q20</f>
        <v>0</v>
      </c>
      <c r="N25" s="151">
        <f>+'datos iniciales'!R20</f>
        <v>0</v>
      </c>
      <c r="O25" s="151">
        <f>+'datos iniciales'!S20</f>
        <v>2904153000</v>
      </c>
      <c r="P25" s="151">
        <f>+'datos iniciales'!T20</f>
        <v>0</v>
      </c>
      <c r="Q25" s="151">
        <f>+'datos iniciales'!U20</f>
        <v>2899539843</v>
      </c>
      <c r="R25" s="151">
        <f>+'datos iniciales'!V20</f>
        <v>4613157</v>
      </c>
      <c r="S25" s="151">
        <f>+'datos iniciales'!W20</f>
        <v>2899539843</v>
      </c>
      <c r="T25" s="151">
        <f>+'datos iniciales'!X20</f>
        <v>2899539843</v>
      </c>
      <c r="U25" s="151">
        <f>+'datos iniciales'!Y20</f>
        <v>2540477004</v>
      </c>
      <c r="V25" s="151">
        <f>+'datos iniciales'!Z20</f>
        <v>2540477004</v>
      </c>
      <c r="W25" s="152">
        <f t="shared" si="11"/>
        <v>99.841153100404838</v>
      </c>
      <c r="X25" s="152">
        <f t="shared" si="12"/>
        <v>99.841153100404838</v>
      </c>
      <c r="Y25" s="153">
        <f t="shared" si="13"/>
        <v>87.47738166687499</v>
      </c>
    </row>
    <row r="26" spans="2:25" ht="36" x14ac:dyDescent="0.2">
      <c r="B26" s="148" t="s">
        <v>71</v>
      </c>
      <c r="C26" s="149" t="s">
        <v>76</v>
      </c>
      <c r="D26" s="149" t="s">
        <v>73</v>
      </c>
      <c r="E26" s="149" t="s">
        <v>43</v>
      </c>
      <c r="F26" s="149" t="s">
        <v>1</v>
      </c>
      <c r="G26" s="149" t="s">
        <v>1</v>
      </c>
      <c r="H26" s="149" t="s">
        <v>38</v>
      </c>
      <c r="I26" s="149" t="s">
        <v>62</v>
      </c>
      <c r="J26" s="149" t="s">
        <v>63</v>
      </c>
      <c r="K26" s="150" t="str">
        <f>+'datos iniciales'!O21</f>
        <v>MEJORAMIENTO FORTALECIMIENTO DE LA CAPACIDAD INSTITUCIONAL PARA EL DESARROLLO DE POLITICAS PUBLICAS. NACIONAL</v>
      </c>
      <c r="L26" s="151">
        <f>+'datos iniciales'!P21</f>
        <v>0</v>
      </c>
      <c r="M26" s="151">
        <f>+'datos iniciales'!Q21</f>
        <v>3000000000</v>
      </c>
      <c r="N26" s="151">
        <f>+'datos iniciales'!R21</f>
        <v>0</v>
      </c>
      <c r="O26" s="151">
        <f>+'datos iniciales'!S21</f>
        <v>3000000000</v>
      </c>
      <c r="P26" s="151">
        <f>+'datos iniciales'!T21</f>
        <v>0</v>
      </c>
      <c r="Q26" s="151">
        <f>+'datos iniciales'!U21</f>
        <v>2957320716.6500001</v>
      </c>
      <c r="R26" s="151">
        <f>+'datos iniciales'!V21</f>
        <v>42679283.350000001</v>
      </c>
      <c r="S26" s="151">
        <f>+'datos iniciales'!W21</f>
        <v>2957320716.6500001</v>
      </c>
      <c r="T26" s="151">
        <f>+'datos iniciales'!X21</f>
        <v>2957320716.6500001</v>
      </c>
      <c r="U26" s="151">
        <f>+'datos iniciales'!Y21</f>
        <v>2709780557.6500001</v>
      </c>
      <c r="V26" s="151">
        <f>+'datos iniciales'!Z21</f>
        <v>2709780557.6500001</v>
      </c>
      <c r="W26" s="152">
        <f t="shared" si="11"/>
        <v>98.577357221666674</v>
      </c>
      <c r="X26" s="152">
        <f t="shared" si="12"/>
        <v>98.577357221666674</v>
      </c>
      <c r="Y26" s="153">
        <f t="shared" si="13"/>
        <v>90.326018588333341</v>
      </c>
    </row>
    <row r="27" spans="2:25" ht="36" x14ac:dyDescent="0.2">
      <c r="B27" s="148" t="s">
        <v>71</v>
      </c>
      <c r="C27" s="149" t="s">
        <v>76</v>
      </c>
      <c r="D27" s="149" t="s">
        <v>73</v>
      </c>
      <c r="E27" s="149" t="s">
        <v>43</v>
      </c>
      <c r="F27" s="149" t="s">
        <v>1</v>
      </c>
      <c r="G27" s="149" t="s">
        <v>1</v>
      </c>
      <c r="H27" s="149" t="s">
        <v>38</v>
      </c>
      <c r="I27" s="149" t="s">
        <v>78</v>
      </c>
      <c r="J27" s="149" t="s">
        <v>63</v>
      </c>
      <c r="K27" s="150" t="str">
        <f>+'datos iniciales'!O22</f>
        <v>MEJORAMIENTO FORTALECIMIENTO DE LA CAPACIDAD INSTITUCIONAL PARA EL DESARROLLO DE POLITICAS PUBLICAS. NACIONAL</v>
      </c>
      <c r="L27" s="151">
        <f>+'datos iniciales'!P22</f>
        <v>288000000</v>
      </c>
      <c r="M27" s="151">
        <f>+'datos iniciales'!Q22</f>
        <v>0</v>
      </c>
      <c r="N27" s="151">
        <f>+'datos iniciales'!R22</f>
        <v>0</v>
      </c>
      <c r="O27" s="151">
        <f>+'datos iniciales'!S22</f>
        <v>288000000</v>
      </c>
      <c r="P27" s="151">
        <f>+'datos iniciales'!T22</f>
        <v>0</v>
      </c>
      <c r="Q27" s="151">
        <f>+'datos iniciales'!U22</f>
        <v>282723674</v>
      </c>
      <c r="R27" s="151">
        <f>+'datos iniciales'!V22</f>
        <v>5276326</v>
      </c>
      <c r="S27" s="151">
        <f>+'datos iniciales'!W22</f>
        <v>282723674</v>
      </c>
      <c r="T27" s="151">
        <f>+'datos iniciales'!X22</f>
        <v>278473674</v>
      </c>
      <c r="U27" s="151">
        <f>+'datos iniciales'!Y22</f>
        <v>271057503.5</v>
      </c>
      <c r="V27" s="151">
        <f>+'datos iniciales'!Z22</f>
        <v>271057503.5</v>
      </c>
      <c r="W27" s="152">
        <f t="shared" si="11"/>
        <v>98.167942361111116</v>
      </c>
      <c r="X27" s="152">
        <f t="shared" si="12"/>
        <v>96.692247916666659</v>
      </c>
      <c r="Y27" s="153">
        <f t="shared" si="13"/>
        <v>94.117188715277777</v>
      </c>
    </row>
    <row r="28" spans="2:25" ht="24" x14ac:dyDescent="0.2">
      <c r="B28" s="148" t="s">
        <v>71</v>
      </c>
      <c r="C28" s="149" t="s">
        <v>76</v>
      </c>
      <c r="D28" s="149" t="s">
        <v>73</v>
      </c>
      <c r="E28" s="149" t="s">
        <v>46</v>
      </c>
      <c r="F28" s="149"/>
      <c r="G28" s="149"/>
      <c r="H28" s="149" t="s">
        <v>38</v>
      </c>
      <c r="I28" s="149" t="s">
        <v>39</v>
      </c>
      <c r="J28" s="149" t="s">
        <v>40</v>
      </c>
      <c r="K28" s="150" t="str">
        <f>+'datos iniciales'!O23</f>
        <v>MEJORAMIENTO DE LA INFRAESTRUCTURA PROPIA DEL SECTOR</v>
      </c>
      <c r="L28" s="151">
        <f>+'datos iniciales'!P23</f>
        <v>45847000</v>
      </c>
      <c r="M28" s="151">
        <f>+'datos iniciales'!Q23</f>
        <v>0</v>
      </c>
      <c r="N28" s="151">
        <f>+'datos iniciales'!R23</f>
        <v>458470</v>
      </c>
      <c r="O28" s="151">
        <f>+'datos iniciales'!S23</f>
        <v>45388530</v>
      </c>
      <c r="P28" s="151">
        <f>+'datos iniciales'!T23</f>
        <v>0</v>
      </c>
      <c r="Q28" s="151">
        <f>+'datos iniciales'!U23</f>
        <v>45300000</v>
      </c>
      <c r="R28" s="151">
        <f>+'datos iniciales'!V23</f>
        <v>88530</v>
      </c>
      <c r="S28" s="151">
        <f>+'datos iniciales'!W23</f>
        <v>45300000</v>
      </c>
      <c r="T28" s="151">
        <f>+'datos iniciales'!X23</f>
        <v>45300000</v>
      </c>
      <c r="U28" s="151">
        <f>+'datos iniciales'!Y23</f>
        <v>37300000</v>
      </c>
      <c r="V28" s="151">
        <f>+'datos iniciales'!Z23</f>
        <v>37300000</v>
      </c>
      <c r="W28" s="152">
        <f t="shared" si="11"/>
        <v>99.804950722131778</v>
      </c>
      <c r="X28" s="152">
        <f t="shared" si="12"/>
        <v>99.804950722131778</v>
      </c>
      <c r="Y28" s="153">
        <f t="shared" si="13"/>
        <v>82.17935236060741</v>
      </c>
    </row>
    <row r="29" spans="2:25" ht="36" x14ac:dyDescent="0.2">
      <c r="B29" s="148" t="s">
        <v>71</v>
      </c>
      <c r="C29" s="149" t="s">
        <v>82</v>
      </c>
      <c r="D29" s="149" t="s">
        <v>73</v>
      </c>
      <c r="E29" s="149" t="s">
        <v>39</v>
      </c>
      <c r="F29" s="149"/>
      <c r="G29" s="149"/>
      <c r="H29" s="149" t="s">
        <v>38</v>
      </c>
      <c r="I29" s="149" t="s">
        <v>39</v>
      </c>
      <c r="J29" s="149" t="s">
        <v>40</v>
      </c>
      <c r="K29" s="150" t="str">
        <f>+'datos iniciales'!O24</f>
        <v>MEJORAMIENTO DE LA GESTION DE LAS POLITICAS PUBLICAS A TRAVES DE LAS TECNOLOGIAS DE INFORMACION TICS</v>
      </c>
      <c r="L29" s="151">
        <f>+'datos iniciales'!P24</f>
        <v>3000000000</v>
      </c>
      <c r="M29" s="151">
        <f>+'datos iniciales'!Q24</f>
        <v>0</v>
      </c>
      <c r="N29" s="151">
        <f>+'datos iniciales'!R24</f>
        <v>30000000</v>
      </c>
      <c r="O29" s="151">
        <f>+'datos iniciales'!S24</f>
        <v>2970000000</v>
      </c>
      <c r="P29" s="151">
        <f>+'datos iniciales'!T24</f>
        <v>0</v>
      </c>
      <c r="Q29" s="151">
        <f>+'datos iniciales'!U24</f>
        <v>2699303370.98</v>
      </c>
      <c r="R29" s="151">
        <f>+'datos iniciales'!V24</f>
        <v>270696629.01999998</v>
      </c>
      <c r="S29" s="151">
        <f>+'datos iniciales'!W24</f>
        <v>2699303370.98</v>
      </c>
      <c r="T29" s="151">
        <f>+'datos iniciales'!X24</f>
        <v>2696006758.5</v>
      </c>
      <c r="U29" s="151">
        <f>+'datos iniciales'!Y24</f>
        <v>2472689633.5</v>
      </c>
      <c r="V29" s="151">
        <f>+'datos iniciales'!Z24</f>
        <v>2472689633.5</v>
      </c>
      <c r="W29" s="152">
        <f t="shared" si="11"/>
        <v>90.885635386531987</v>
      </c>
      <c r="X29" s="152">
        <f t="shared" si="12"/>
        <v>90.774638333333328</v>
      </c>
      <c r="Y29" s="153">
        <f t="shared" si="13"/>
        <v>83.255543215488217</v>
      </c>
    </row>
    <row r="30" spans="2:25" ht="36" x14ac:dyDescent="0.2">
      <c r="B30" s="148" t="s">
        <v>71</v>
      </c>
      <c r="C30" s="149" t="s">
        <v>82</v>
      </c>
      <c r="D30" s="149" t="s">
        <v>73</v>
      </c>
      <c r="E30" s="149" t="s">
        <v>39</v>
      </c>
      <c r="F30" s="149" t="s">
        <v>1</v>
      </c>
      <c r="G30" s="149" t="s">
        <v>1</v>
      </c>
      <c r="H30" s="149" t="s">
        <v>38</v>
      </c>
      <c r="I30" s="149" t="s">
        <v>62</v>
      </c>
      <c r="J30" s="149" t="s">
        <v>63</v>
      </c>
      <c r="K30" s="150" t="str">
        <f>+'datos iniciales'!O25</f>
        <v>MEJORAMIENTO DE LA GESTION DE LAS POLITICAS PUBLICAS A TRAVES DE LAS TECNOLOGIAS DE INFORMACION TICS</v>
      </c>
      <c r="L30" s="151">
        <f>+'datos iniciales'!P25</f>
        <v>0</v>
      </c>
      <c r="M30" s="151">
        <f>+'datos iniciales'!Q25</f>
        <v>3000000000</v>
      </c>
      <c r="N30" s="151">
        <f>+'datos iniciales'!R25</f>
        <v>0</v>
      </c>
      <c r="O30" s="151">
        <f>+'datos iniciales'!S25</f>
        <v>3000000000</v>
      </c>
      <c r="P30" s="151">
        <f>+'datos iniciales'!T25</f>
        <v>0</v>
      </c>
      <c r="Q30" s="151">
        <f>+'datos iniciales'!U25</f>
        <v>2958412143.4200001</v>
      </c>
      <c r="R30" s="151">
        <f>+'datos iniciales'!V25</f>
        <v>41587856.579999998</v>
      </c>
      <c r="S30" s="151">
        <f>+'datos iniciales'!W25</f>
        <v>2958412143.4200001</v>
      </c>
      <c r="T30" s="151">
        <f>+'datos iniciales'!X25</f>
        <v>2956594850.4200001</v>
      </c>
      <c r="U30" s="151">
        <f>+'datos iniciales'!Y25</f>
        <v>2464252587.4200001</v>
      </c>
      <c r="V30" s="151">
        <f>+'datos iniciales'!Z25</f>
        <v>2464252587.4200001</v>
      </c>
      <c r="W30" s="152">
        <f t="shared" si="11"/>
        <v>98.613738114</v>
      </c>
      <c r="X30" s="152">
        <f t="shared" si="12"/>
        <v>98.553161680666662</v>
      </c>
      <c r="Y30" s="153">
        <f t="shared" si="13"/>
        <v>82.141752913999994</v>
      </c>
    </row>
    <row r="31" spans="2:25" ht="36" x14ac:dyDescent="0.2">
      <c r="B31" s="148" t="s">
        <v>71</v>
      </c>
      <c r="C31" s="149" t="s">
        <v>82</v>
      </c>
      <c r="D31" s="149" t="s">
        <v>73</v>
      </c>
      <c r="E31" s="149" t="s">
        <v>62</v>
      </c>
      <c r="F31" s="149"/>
      <c r="G31" s="149"/>
      <c r="H31" s="149" t="s">
        <v>38</v>
      </c>
      <c r="I31" s="149" t="s">
        <v>39</v>
      </c>
      <c r="J31" s="149" t="s">
        <v>40</v>
      </c>
      <c r="K31" s="150" t="str">
        <f>+'datos iniciales'!O26</f>
        <v>MEJORAMIENTO TECNOLÓGICO Y OPERATIVO DE LA GESTIÓN DOCUMENTAL DEL DEPARTAMENTO ADMINISTRATIVO DE LA FUNCIÓN PÚBLICA</v>
      </c>
      <c r="L31" s="151">
        <f>+'datos iniciales'!P26</f>
        <v>1000000000</v>
      </c>
      <c r="M31" s="151">
        <f>+'datos iniciales'!Q26</f>
        <v>0</v>
      </c>
      <c r="N31" s="151">
        <f>+'datos iniciales'!R26</f>
        <v>41921530</v>
      </c>
      <c r="O31" s="151">
        <f>+'datos iniciales'!S26</f>
        <v>958078470</v>
      </c>
      <c r="P31" s="151">
        <f>+'datos iniciales'!T26</f>
        <v>0</v>
      </c>
      <c r="Q31" s="151">
        <f>+'datos iniciales'!U26</f>
        <v>914297840</v>
      </c>
      <c r="R31" s="151">
        <f>+'datos iniciales'!V26</f>
        <v>43780630</v>
      </c>
      <c r="S31" s="151">
        <f>+'datos iniciales'!W26</f>
        <v>914297840</v>
      </c>
      <c r="T31" s="151">
        <f>+'datos iniciales'!X26</f>
        <v>914297840</v>
      </c>
      <c r="U31" s="151">
        <f>+'datos iniciales'!Y26</f>
        <v>468880000</v>
      </c>
      <c r="V31" s="151">
        <f>+'datos iniciales'!Z26</f>
        <v>468880000</v>
      </c>
      <c r="W31" s="152">
        <f t="shared" si="11"/>
        <v>95.430371167823026</v>
      </c>
      <c r="X31" s="152">
        <f t="shared" si="12"/>
        <v>95.430371167823026</v>
      </c>
      <c r="Y31" s="153">
        <f t="shared" si="13"/>
        <v>48.939623912016309</v>
      </c>
    </row>
    <row r="32" spans="2:25" ht="30" customHeight="1" thickBot="1" x14ac:dyDescent="0.25">
      <c r="B32" s="154" t="s">
        <v>71</v>
      </c>
      <c r="C32" s="155" t="s">
        <v>82</v>
      </c>
      <c r="D32" s="155" t="s">
        <v>388</v>
      </c>
      <c r="E32" s="155" t="s">
        <v>36</v>
      </c>
      <c r="F32" s="155"/>
      <c r="G32" s="155"/>
      <c r="H32" s="155" t="s">
        <v>38</v>
      </c>
      <c r="I32" s="155" t="s">
        <v>39</v>
      </c>
      <c r="J32" s="155" t="s">
        <v>40</v>
      </c>
      <c r="K32" s="156" t="str">
        <f>+'datos iniciales'!O27</f>
        <v>DESARROLLO CAPACIDAD INSTITUCIONAL DE LAS ENTIDADES PÚBLICAS DEL ORDEN TERRITORIAL</v>
      </c>
      <c r="L32" s="157">
        <f>+'datos iniciales'!P27</f>
        <v>1250000000</v>
      </c>
      <c r="M32" s="157">
        <f>+'datos iniciales'!Q27</f>
        <v>0</v>
      </c>
      <c r="N32" s="157">
        <f>+'datos iniciales'!R27</f>
        <v>12500000</v>
      </c>
      <c r="O32" s="157">
        <f>+'datos iniciales'!S27</f>
        <v>1237500000</v>
      </c>
      <c r="P32" s="157">
        <f>+'datos iniciales'!T27</f>
        <v>0</v>
      </c>
      <c r="Q32" s="157">
        <f>+'datos iniciales'!U27</f>
        <v>1214400658</v>
      </c>
      <c r="R32" s="157">
        <f>+'datos iniciales'!V27</f>
        <v>23099342</v>
      </c>
      <c r="S32" s="157">
        <f>+'datos iniciales'!W27</f>
        <v>1214400658</v>
      </c>
      <c r="T32" s="157">
        <f>+'datos iniciales'!X27</f>
        <v>1214400658</v>
      </c>
      <c r="U32" s="157">
        <f>+'datos iniciales'!Y27</f>
        <v>983235408</v>
      </c>
      <c r="V32" s="157">
        <f>+'datos iniciales'!Z27</f>
        <v>983235408</v>
      </c>
      <c r="W32" s="158">
        <f t="shared" si="11"/>
        <v>98.133386505050495</v>
      </c>
      <c r="X32" s="158">
        <f t="shared" si="12"/>
        <v>98.133386505050495</v>
      </c>
      <c r="Y32" s="159">
        <f t="shared" si="13"/>
        <v>79.453366303030307</v>
      </c>
    </row>
    <row r="33" spans="2:25" ht="18" customHeight="1" thickBot="1" x14ac:dyDescent="0.25">
      <c r="B33" s="163" t="s">
        <v>1</v>
      </c>
      <c r="C33" s="163" t="s">
        <v>1</v>
      </c>
      <c r="D33" s="163" t="s">
        <v>1</v>
      </c>
      <c r="E33" s="163" t="s">
        <v>1</v>
      </c>
      <c r="F33" s="163" t="s">
        <v>1</v>
      </c>
      <c r="G33" s="163" t="s">
        <v>1</v>
      </c>
      <c r="H33" s="163" t="s">
        <v>1</v>
      </c>
      <c r="I33" s="163" t="s">
        <v>1</v>
      </c>
      <c r="J33" s="163" t="s">
        <v>1</v>
      </c>
      <c r="K33" s="205" t="s">
        <v>341</v>
      </c>
      <c r="L33" s="165">
        <f>+SUM(L7:L14)+SUM(L16:L17)+SUM(L19:L22)+SUM(L24:L32)</f>
        <v>26501514389</v>
      </c>
      <c r="M33" s="165">
        <f t="shared" ref="M33:V33" si="14">+SUM(M7:M14)+SUM(M16:M17)+SUM(M19:M22)+SUM(M24:M32)</f>
        <v>8182427845</v>
      </c>
      <c r="N33" s="165">
        <f t="shared" si="14"/>
        <v>2041872205</v>
      </c>
      <c r="O33" s="165">
        <f t="shared" si="14"/>
        <v>32642070029</v>
      </c>
      <c r="P33" s="165">
        <f t="shared" si="14"/>
        <v>0</v>
      </c>
      <c r="Q33" s="165">
        <f t="shared" si="14"/>
        <v>31772757727.889999</v>
      </c>
      <c r="R33" s="165">
        <f t="shared" si="14"/>
        <v>869312301.11000001</v>
      </c>
      <c r="S33" s="165">
        <f t="shared" si="14"/>
        <v>31772757727.889999</v>
      </c>
      <c r="T33" s="165">
        <f t="shared" si="14"/>
        <v>31747626390.739998</v>
      </c>
      <c r="U33" s="165">
        <f t="shared" si="14"/>
        <v>28468766307.440002</v>
      </c>
      <c r="V33" s="165">
        <f t="shared" si="14"/>
        <v>28468766307.440002</v>
      </c>
      <c r="W33" s="166">
        <f t="shared" ref="W33" si="15">+S33/O33*100</f>
        <v>97.336834642111597</v>
      </c>
      <c r="X33" s="166">
        <f t="shared" ref="X33" si="16">+T33/O33*100</f>
        <v>97.25984400662901</v>
      </c>
      <c r="Y33" s="166">
        <f t="shared" ref="Y33" si="17">+V33/O33*100</f>
        <v>87.214953837632436</v>
      </c>
    </row>
    <row r="34" spans="2:25" x14ac:dyDescent="0.2">
      <c r="T34" s="208"/>
      <c r="U34" s="208"/>
      <c r="W34" s="167"/>
      <c r="X34" s="167"/>
      <c r="Y34" s="167"/>
    </row>
    <row r="35" spans="2:25" x14ac:dyDescent="0.2">
      <c r="Q35" s="168"/>
      <c r="R35" s="168"/>
      <c r="W35" s="167"/>
      <c r="X35" s="167"/>
      <c r="Y35" s="167"/>
    </row>
    <row r="36" spans="2:25" ht="14.25" customHeight="1" thickBot="1" x14ac:dyDescent="0.25">
      <c r="K36" s="169"/>
      <c r="W36" s="167"/>
      <c r="X36" s="167"/>
      <c r="Y36" s="167"/>
    </row>
    <row r="37" spans="2:25" ht="17.25" customHeight="1" thickBot="1" x14ac:dyDescent="0.25">
      <c r="K37" s="211" t="s">
        <v>333</v>
      </c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3"/>
    </row>
    <row r="38" spans="2:25" ht="38.25" customHeight="1" thickBot="1" x14ac:dyDescent="0.25">
      <c r="K38" s="176" t="s">
        <v>20</v>
      </c>
      <c r="L38" s="198" t="s">
        <v>21</v>
      </c>
      <c r="M38" s="198" t="s">
        <v>22</v>
      </c>
      <c r="N38" s="198" t="s">
        <v>23</v>
      </c>
      <c r="O38" s="199" t="s">
        <v>24</v>
      </c>
      <c r="P38" s="198" t="s">
        <v>25</v>
      </c>
      <c r="Q38" s="198" t="s">
        <v>26</v>
      </c>
      <c r="R38" s="198" t="s">
        <v>27</v>
      </c>
      <c r="S38" s="199" t="s">
        <v>28</v>
      </c>
      <c r="T38" s="200" t="s">
        <v>29</v>
      </c>
      <c r="U38" s="198" t="s">
        <v>30</v>
      </c>
      <c r="V38" s="201" t="s">
        <v>31</v>
      </c>
      <c r="W38" s="202" t="s">
        <v>342</v>
      </c>
      <c r="X38" s="203" t="s">
        <v>343</v>
      </c>
      <c r="Y38" s="204" t="s">
        <v>344</v>
      </c>
    </row>
    <row r="39" spans="2:25" ht="15" customHeight="1" x14ac:dyDescent="0.2">
      <c r="K39" s="170" t="s">
        <v>334</v>
      </c>
      <c r="L39" s="171">
        <f>SUM(L7:L14)</f>
        <v>13639978300</v>
      </c>
      <c r="M39" s="171">
        <f t="shared" ref="M39:V39" si="18">SUM(M7:M14)</f>
        <v>1169445402</v>
      </c>
      <c r="N39" s="171">
        <f t="shared" si="18"/>
        <v>669051567</v>
      </c>
      <c r="O39" s="171">
        <f t="shared" si="18"/>
        <v>14140372135</v>
      </c>
      <c r="P39" s="171">
        <f t="shared" si="18"/>
        <v>0</v>
      </c>
      <c r="Q39" s="171">
        <f t="shared" si="18"/>
        <v>14130330147</v>
      </c>
      <c r="R39" s="171">
        <f t="shared" si="18"/>
        <v>10041988</v>
      </c>
      <c r="S39" s="171">
        <f t="shared" si="18"/>
        <v>14130330147</v>
      </c>
      <c r="T39" s="171">
        <f t="shared" si="18"/>
        <v>14130330147</v>
      </c>
      <c r="U39" s="171">
        <f t="shared" si="18"/>
        <v>14092191467.790001</v>
      </c>
      <c r="V39" s="171">
        <f t="shared" si="18"/>
        <v>14092191467.790001</v>
      </c>
      <c r="W39" s="146">
        <f>+S39/O39*100</f>
        <v>99.928983566315452</v>
      </c>
      <c r="X39" s="146">
        <f>+T39/O39*100</f>
        <v>99.928983566315452</v>
      </c>
      <c r="Y39" s="147">
        <f>+V39/O39*100</f>
        <v>99.65926874660714</v>
      </c>
    </row>
    <row r="40" spans="2:25" ht="16.5" customHeight="1" x14ac:dyDescent="0.2">
      <c r="K40" s="172" t="s">
        <v>335</v>
      </c>
      <c r="L40" s="173">
        <f>SUM(L16:L17)</f>
        <v>1796304110</v>
      </c>
      <c r="M40" s="173">
        <f t="shared" ref="M40:V40" si="19">SUM(M16:M17)</f>
        <v>1012982443</v>
      </c>
      <c r="N40" s="173">
        <f t="shared" si="19"/>
        <v>99165205</v>
      </c>
      <c r="O40" s="173">
        <f t="shared" si="19"/>
        <v>2710121348</v>
      </c>
      <c r="P40" s="173">
        <f t="shared" si="19"/>
        <v>0</v>
      </c>
      <c r="Q40" s="173">
        <f t="shared" si="19"/>
        <v>2634458778.8899999</v>
      </c>
      <c r="R40" s="173">
        <f t="shared" si="19"/>
        <v>75662569.109999999</v>
      </c>
      <c r="S40" s="173">
        <f t="shared" si="19"/>
        <v>2634458778.8899999</v>
      </c>
      <c r="T40" s="173">
        <f t="shared" si="19"/>
        <v>2618691347.2199998</v>
      </c>
      <c r="U40" s="173">
        <f t="shared" si="19"/>
        <v>2183329954.6300001</v>
      </c>
      <c r="V40" s="173">
        <f t="shared" si="19"/>
        <v>2183329954.6300001</v>
      </c>
      <c r="W40" s="152">
        <f>+S40/O40*100</f>
        <v>97.208148293218045</v>
      </c>
      <c r="X40" s="152">
        <f>+T40/O40*100</f>
        <v>96.626350298023624</v>
      </c>
      <c r="Y40" s="153">
        <f>+V40/O40*100</f>
        <v>80.56207358542234</v>
      </c>
    </row>
    <row r="41" spans="2:25" ht="15.75" customHeight="1" thickBot="1" x14ac:dyDescent="0.25">
      <c r="K41" s="174" t="s">
        <v>336</v>
      </c>
      <c r="L41" s="175">
        <f>SUM(L19:L22)</f>
        <v>1777231979</v>
      </c>
      <c r="M41" s="175">
        <f t="shared" ref="M41:V41" si="20">SUM(M19:M22)</f>
        <v>0</v>
      </c>
      <c r="N41" s="175">
        <f t="shared" si="20"/>
        <v>1180775433</v>
      </c>
      <c r="O41" s="175">
        <f t="shared" si="20"/>
        <v>596456546</v>
      </c>
      <c r="P41" s="175">
        <f t="shared" si="20"/>
        <v>0</v>
      </c>
      <c r="Q41" s="175">
        <f t="shared" si="20"/>
        <v>246572190.94999999</v>
      </c>
      <c r="R41" s="175">
        <f t="shared" si="20"/>
        <v>349884355.05000001</v>
      </c>
      <c r="S41" s="175">
        <f t="shared" si="20"/>
        <v>246572190.94999999</v>
      </c>
      <c r="T41" s="175">
        <f t="shared" si="20"/>
        <v>246572190.94999999</v>
      </c>
      <c r="U41" s="175">
        <f t="shared" si="20"/>
        <v>245572190.94999999</v>
      </c>
      <c r="V41" s="175">
        <f t="shared" si="20"/>
        <v>245572190.94999999</v>
      </c>
      <c r="W41" s="158">
        <f>+S41/O41*100</f>
        <v>41.339506222805369</v>
      </c>
      <c r="X41" s="158">
        <f>+T41/O41*100</f>
        <v>41.339506222805369</v>
      </c>
      <c r="Y41" s="159">
        <f>+V41/O41*100</f>
        <v>41.171849415833215</v>
      </c>
    </row>
    <row r="42" spans="2:25" ht="17.25" customHeight="1" thickBot="1" x14ac:dyDescent="0.25">
      <c r="K42" s="176" t="s">
        <v>337</v>
      </c>
      <c r="L42" s="177">
        <f>SUM(L39:L41)</f>
        <v>17213514389</v>
      </c>
      <c r="M42" s="177">
        <f t="shared" ref="M42:U42" si="21">SUM(M39:M41)</f>
        <v>2182427845</v>
      </c>
      <c r="N42" s="177">
        <f t="shared" si="21"/>
        <v>1948992205</v>
      </c>
      <c r="O42" s="177">
        <f t="shared" si="21"/>
        <v>17446950029</v>
      </c>
      <c r="P42" s="177">
        <f t="shared" si="21"/>
        <v>0</v>
      </c>
      <c r="Q42" s="177">
        <f t="shared" si="21"/>
        <v>17011361116.84</v>
      </c>
      <c r="R42" s="177">
        <f t="shared" si="21"/>
        <v>435588912.16000003</v>
      </c>
      <c r="S42" s="177">
        <f t="shared" si="21"/>
        <v>17011361116.84</v>
      </c>
      <c r="T42" s="177">
        <f t="shared" si="21"/>
        <v>16995593685.17</v>
      </c>
      <c r="U42" s="177">
        <f t="shared" si="21"/>
        <v>16521093613.370003</v>
      </c>
      <c r="V42" s="178">
        <f>SUM(V39:V41)</f>
        <v>16521093613.370003</v>
      </c>
      <c r="W42" s="178">
        <f>+S42/O42*100</f>
        <v>97.503352096292062</v>
      </c>
      <c r="X42" s="178">
        <f>+T42/O42*100</f>
        <v>97.412978525875502</v>
      </c>
      <c r="Y42" s="178">
        <f>+V42/O42*100</f>
        <v>94.693305052796873</v>
      </c>
    </row>
    <row r="43" spans="2:25" ht="14.25" customHeight="1" thickBot="1" x14ac:dyDescent="0.25">
      <c r="K43" s="179"/>
      <c r="W43" s="167"/>
      <c r="X43" s="167"/>
      <c r="Y43" s="167"/>
    </row>
    <row r="44" spans="2:25" ht="15.75" customHeight="1" x14ac:dyDescent="0.2">
      <c r="K44" s="170" t="s">
        <v>338</v>
      </c>
      <c r="L44" s="171">
        <f>+L24+L25+L28+L29+L31+L32</f>
        <v>9000000000</v>
      </c>
      <c r="M44" s="171">
        <f t="shared" ref="M44:V44" si="22">+M24+M25+M28+M29+M31+M32</f>
        <v>0</v>
      </c>
      <c r="N44" s="171">
        <f t="shared" si="22"/>
        <v>92880000</v>
      </c>
      <c r="O44" s="171">
        <f t="shared" si="22"/>
        <v>8907120000</v>
      </c>
      <c r="P44" s="171">
        <f t="shared" si="22"/>
        <v>0</v>
      </c>
      <c r="Q44" s="171">
        <f t="shared" si="22"/>
        <v>8562940076.9799995</v>
      </c>
      <c r="R44" s="171">
        <f t="shared" si="22"/>
        <v>344179923.01999998</v>
      </c>
      <c r="S44" s="171">
        <f t="shared" si="22"/>
        <v>8562940076.9799995</v>
      </c>
      <c r="T44" s="171">
        <f t="shared" si="22"/>
        <v>8559643464.5</v>
      </c>
      <c r="U44" s="171">
        <f t="shared" si="22"/>
        <v>6502582045.5</v>
      </c>
      <c r="V44" s="171">
        <f t="shared" si="22"/>
        <v>6502582045.5</v>
      </c>
      <c r="W44" s="180">
        <f>+S44/O44*100</f>
        <v>96.135901132801621</v>
      </c>
      <c r="X44" s="180">
        <f>+T44/O44*100</f>
        <v>96.098890151923399</v>
      </c>
      <c r="Y44" s="181">
        <f>+V44/O44*100</f>
        <v>73.004316159432008</v>
      </c>
    </row>
    <row r="45" spans="2:25" ht="16.5" customHeight="1" thickBot="1" x14ac:dyDescent="0.25">
      <c r="K45" s="182" t="s">
        <v>339</v>
      </c>
      <c r="L45" s="175">
        <f>+L26+L27+L30</f>
        <v>288000000</v>
      </c>
      <c r="M45" s="175">
        <f t="shared" ref="M45:V45" si="23">+M26+M27+M30</f>
        <v>6000000000</v>
      </c>
      <c r="N45" s="175">
        <f t="shared" si="23"/>
        <v>0</v>
      </c>
      <c r="O45" s="175">
        <f t="shared" si="23"/>
        <v>6288000000</v>
      </c>
      <c r="P45" s="175">
        <f t="shared" si="23"/>
        <v>0</v>
      </c>
      <c r="Q45" s="175">
        <f t="shared" si="23"/>
        <v>6198456534.0699997</v>
      </c>
      <c r="R45" s="175">
        <f t="shared" si="23"/>
        <v>89543465.930000007</v>
      </c>
      <c r="S45" s="175">
        <f t="shared" si="23"/>
        <v>6198456534.0699997</v>
      </c>
      <c r="T45" s="175">
        <f t="shared" si="23"/>
        <v>6192389241.0699997</v>
      </c>
      <c r="U45" s="175">
        <f t="shared" si="23"/>
        <v>5445090648.5699997</v>
      </c>
      <c r="V45" s="175">
        <f t="shared" si="23"/>
        <v>5445090648.5699997</v>
      </c>
      <c r="W45" s="183">
        <f>+S45/O45*100</f>
        <v>98.575962691952924</v>
      </c>
      <c r="X45" s="183">
        <f>+T45/O45*100</f>
        <v>98.479472663326973</v>
      </c>
      <c r="Y45" s="184">
        <f>+V45/O45*100</f>
        <v>86.594953062499997</v>
      </c>
    </row>
    <row r="46" spans="2:25" ht="16.5" customHeight="1" thickBot="1" x14ac:dyDescent="0.25">
      <c r="K46" s="185" t="s">
        <v>340</v>
      </c>
      <c r="L46" s="186">
        <f>SUM(L44:L45)</f>
        <v>9288000000</v>
      </c>
      <c r="M46" s="186">
        <f t="shared" ref="M46:V46" si="24">SUM(M44:M45)</f>
        <v>6000000000</v>
      </c>
      <c r="N46" s="186">
        <f t="shared" si="24"/>
        <v>92880000</v>
      </c>
      <c r="O46" s="186">
        <f t="shared" si="24"/>
        <v>15195120000</v>
      </c>
      <c r="P46" s="186">
        <f t="shared" si="24"/>
        <v>0</v>
      </c>
      <c r="Q46" s="186">
        <f t="shared" si="24"/>
        <v>14761396611.049999</v>
      </c>
      <c r="R46" s="186">
        <f t="shared" si="24"/>
        <v>433723388.94999999</v>
      </c>
      <c r="S46" s="186">
        <f t="shared" si="24"/>
        <v>14761396611.049999</v>
      </c>
      <c r="T46" s="186">
        <f t="shared" si="24"/>
        <v>14752032705.57</v>
      </c>
      <c r="U46" s="186">
        <f t="shared" si="24"/>
        <v>11947672694.07</v>
      </c>
      <c r="V46" s="186">
        <f t="shared" si="24"/>
        <v>11947672694.07</v>
      </c>
      <c r="W46" s="187">
        <f>+S46/O46*100</f>
        <v>97.145640251936143</v>
      </c>
      <c r="X46" s="187">
        <f>+T46/O46*100</f>
        <v>97.08401582593622</v>
      </c>
      <c r="Y46" s="188">
        <f>+V46/O46*100</f>
        <v>78.62835366927014</v>
      </c>
    </row>
    <row r="47" spans="2:25" ht="14.25" customHeight="1" thickBot="1" x14ac:dyDescent="0.25">
      <c r="K47" s="169"/>
      <c r="W47" s="168"/>
      <c r="X47" s="168"/>
      <c r="Y47" s="168"/>
    </row>
    <row r="48" spans="2:25" ht="17.25" customHeight="1" thickBot="1" x14ac:dyDescent="0.25">
      <c r="K48" s="164" t="s">
        <v>341</v>
      </c>
      <c r="L48" s="189">
        <f>+L46+L42</f>
        <v>26501514389</v>
      </c>
      <c r="M48" s="189">
        <f t="shared" ref="M48:V48" si="25">+M46+M42</f>
        <v>8182427845</v>
      </c>
      <c r="N48" s="189">
        <f t="shared" si="25"/>
        <v>2041872205</v>
      </c>
      <c r="O48" s="189">
        <f t="shared" si="25"/>
        <v>32642070029</v>
      </c>
      <c r="P48" s="189">
        <f t="shared" si="25"/>
        <v>0</v>
      </c>
      <c r="Q48" s="189">
        <f t="shared" si="25"/>
        <v>31772757727.889999</v>
      </c>
      <c r="R48" s="189">
        <f t="shared" si="25"/>
        <v>869312301.11000001</v>
      </c>
      <c r="S48" s="189">
        <f t="shared" si="25"/>
        <v>31772757727.889999</v>
      </c>
      <c r="T48" s="189">
        <f t="shared" si="25"/>
        <v>31747626390.739998</v>
      </c>
      <c r="U48" s="189">
        <f t="shared" si="25"/>
        <v>28468766307.440002</v>
      </c>
      <c r="V48" s="189">
        <f t="shared" si="25"/>
        <v>28468766307.440002</v>
      </c>
      <c r="W48" s="189">
        <f>+S48/O48*100</f>
        <v>97.336834642111597</v>
      </c>
      <c r="X48" s="189">
        <f>+T48/O48*100</f>
        <v>97.25984400662901</v>
      </c>
      <c r="Y48" s="190">
        <f>+V48/O48*100</f>
        <v>87.214953837632436</v>
      </c>
    </row>
    <row r="49" spans="11:22" ht="7.5" customHeight="1" x14ac:dyDescent="0.2"/>
    <row r="50" spans="11:22" ht="12.75" customHeight="1" x14ac:dyDescent="0.2">
      <c r="K50" s="191" t="s">
        <v>373</v>
      </c>
      <c r="M50" s="168"/>
      <c r="N50" s="168"/>
      <c r="O50" s="168"/>
      <c r="P50" s="168"/>
    </row>
    <row r="51" spans="11:22" ht="14.25" customHeight="1" x14ac:dyDescent="0.2">
      <c r="K51" s="191"/>
      <c r="Q51" s="168"/>
      <c r="S51" s="168"/>
    </row>
    <row r="52" spans="11:22" x14ac:dyDescent="0.2">
      <c r="Q52" s="168"/>
      <c r="S52" s="168"/>
    </row>
    <row r="53" spans="11:22" x14ac:dyDescent="0.2">
      <c r="Q53" s="168"/>
      <c r="S53" s="168"/>
    </row>
    <row r="54" spans="11:22" x14ac:dyDescent="0.2">
      <c r="L54" s="168"/>
      <c r="Q54" s="168"/>
      <c r="S54" s="168"/>
    </row>
    <row r="56" spans="11:22" ht="15.75" x14ac:dyDescent="0.25">
      <c r="M56" s="192"/>
      <c r="N56" s="193"/>
      <c r="O56" s="193"/>
      <c r="P56" s="193"/>
      <c r="Q56" s="194"/>
      <c r="R56" s="192"/>
      <c r="S56" s="192"/>
      <c r="T56" s="193"/>
      <c r="U56" s="193"/>
      <c r="V56" s="193"/>
    </row>
    <row r="57" spans="11:22" ht="15.75" x14ac:dyDescent="0.25">
      <c r="M57" s="195" t="s">
        <v>375</v>
      </c>
      <c r="N57" s="195" t="s">
        <v>371</v>
      </c>
      <c r="O57" s="195"/>
      <c r="P57" s="195"/>
      <c r="Q57" s="196"/>
      <c r="R57" s="195"/>
      <c r="S57" s="195" t="s">
        <v>376</v>
      </c>
      <c r="T57" s="195" t="s">
        <v>391</v>
      </c>
      <c r="U57" s="195"/>
      <c r="V57" s="195"/>
    </row>
    <row r="58" spans="11:22" ht="15.75" x14ac:dyDescent="0.25">
      <c r="M58" s="195"/>
      <c r="N58" s="195" t="s">
        <v>374</v>
      </c>
      <c r="O58" s="195"/>
      <c r="P58" s="195"/>
      <c r="Q58" s="195"/>
      <c r="R58" s="195"/>
      <c r="S58" s="195"/>
      <c r="T58" s="195" t="s">
        <v>372</v>
      </c>
      <c r="U58" s="195"/>
      <c r="V58" s="195"/>
    </row>
    <row r="59" spans="11:22" ht="15.75" x14ac:dyDescent="0.25">
      <c r="M59" s="192"/>
      <c r="N59" s="192"/>
      <c r="O59" s="192"/>
      <c r="P59" s="192"/>
      <c r="Q59" s="192"/>
      <c r="R59" s="192"/>
      <c r="S59" s="192"/>
      <c r="T59" s="192"/>
      <c r="U59" s="192"/>
      <c r="V59" s="192"/>
    </row>
  </sheetData>
  <mergeCells count="4">
    <mergeCell ref="K37:Y37"/>
    <mergeCell ref="B2:Y2"/>
    <mergeCell ref="B3:Y3"/>
    <mergeCell ref="B4:Y4"/>
  </mergeCells>
  <pageMargins left="0.2" right="0.27" top="0.44" bottom="0.39370078740157483" header="0.43" footer="0.41"/>
  <pageSetup paperSize="5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15" t="s">
        <v>347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x14ac:dyDescent="0.2">
      <c r="A3" s="215" t="s">
        <v>348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</row>
    <row r="4" spans="1:23" x14ac:dyDescent="0.2">
      <c r="A4" s="215" t="s">
        <v>349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18" t="s">
        <v>390</v>
      </c>
      <c r="E4" s="219"/>
      <c r="F4" s="219"/>
      <c r="G4" s="219"/>
      <c r="H4" s="219"/>
      <c r="I4" s="219"/>
      <c r="J4" s="219"/>
      <c r="K4" s="220"/>
    </row>
    <row r="5" spans="2:11" ht="21" x14ac:dyDescent="0.25">
      <c r="B5" s="221" t="s">
        <v>351</v>
      </c>
      <c r="C5" s="223" t="s">
        <v>352</v>
      </c>
      <c r="D5" s="222" t="s">
        <v>353</v>
      </c>
      <c r="E5" s="225"/>
      <c r="F5" s="225"/>
      <c r="G5" s="225"/>
      <c r="H5" s="225" t="s">
        <v>354</v>
      </c>
      <c r="I5" s="225"/>
      <c r="J5" s="225"/>
      <c r="K5" s="226"/>
    </row>
    <row r="6" spans="2:11" ht="21" x14ac:dyDescent="0.25">
      <c r="B6" s="222"/>
      <c r="C6" s="224"/>
      <c r="D6" s="222" t="s">
        <v>355</v>
      </c>
      <c r="E6" s="225"/>
      <c r="F6" s="225" t="s">
        <v>356</v>
      </c>
      <c r="G6" s="225"/>
      <c r="H6" s="225" t="s">
        <v>355</v>
      </c>
      <c r="I6" s="225"/>
      <c r="J6" s="225" t="s">
        <v>356</v>
      </c>
      <c r="K6" s="226"/>
    </row>
    <row r="7" spans="2:11" ht="21" x14ac:dyDescent="0.35">
      <c r="B7" s="222"/>
      <c r="C7" s="224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DICIEMBRE 2016'!L42/1000000</f>
        <v>17213.514389</v>
      </c>
      <c r="D8" s="98">
        <v>0.92409060294914513</v>
      </c>
      <c r="E8" s="91">
        <f>D8*C8</f>
        <v>15906.846890604795</v>
      </c>
      <c r="F8" s="90">
        <f>+G8/C8</f>
        <v>0.98825613017820557</v>
      </c>
      <c r="G8" s="91">
        <f>+'EJE DICIEMBRE 2016'!S42/1000000</f>
        <v>17011.361116839998</v>
      </c>
      <c r="H8" s="90">
        <v>0.91983862874214917</v>
      </c>
      <c r="I8" s="91">
        <f>+C8*H8</f>
        <v>15833.655471411013</v>
      </c>
      <c r="J8" s="90">
        <f>+K8/C8</f>
        <v>0.98734013874765403</v>
      </c>
      <c r="K8" s="99">
        <f>+'EJE DICIEMBRE 2016'!T42/1000000</f>
        <v>16995.593685169999</v>
      </c>
    </row>
    <row r="9" spans="2:11" ht="21" x14ac:dyDescent="0.25">
      <c r="B9" s="105" t="s">
        <v>360</v>
      </c>
      <c r="C9" s="128">
        <f>+'EJE DICIEMBRE 2016'!L46/1000000</f>
        <v>9288</v>
      </c>
      <c r="D9" s="98">
        <v>0.94046695163515126</v>
      </c>
      <c r="E9" s="91">
        <f>D9*C9</f>
        <v>8735.0570467872858</v>
      </c>
      <c r="F9" s="90">
        <f>+G9/C9</f>
        <v>1.5892976540751507</v>
      </c>
      <c r="G9" s="91">
        <f>+'EJE DICIEMBRE 2016'!S46/1000000</f>
        <v>14761.396611049999</v>
      </c>
      <c r="H9" s="90">
        <v>0.93122178299834424</v>
      </c>
      <c r="I9" s="91">
        <f>H9*C9</f>
        <v>8649.1879204886209</v>
      </c>
      <c r="J9" s="90">
        <f>+K9/C9</f>
        <v>1.5882894816505169</v>
      </c>
      <c r="K9" s="100">
        <f>+'EJE DICIEMBRE 2016'!T46/1000000</f>
        <v>14752.03270557</v>
      </c>
    </row>
    <row r="10" spans="2:11" ht="21.75" thickBot="1" x14ac:dyDescent="0.3">
      <c r="B10" s="106" t="s">
        <v>361</v>
      </c>
      <c r="C10" s="129">
        <f>SUM(C8:C9)</f>
        <v>26501.514389</v>
      </c>
      <c r="D10" s="101">
        <f>+E10/C10</f>
        <v>0.92983003068006609</v>
      </c>
      <c r="E10" s="102">
        <f>SUM(E8:E9)</f>
        <v>24641.903937392082</v>
      </c>
      <c r="F10" s="103">
        <f>+G10/C10</f>
        <v>1.1989034762888093</v>
      </c>
      <c r="G10" s="102">
        <f>SUM(G8:G9)</f>
        <v>31772.757727889999</v>
      </c>
      <c r="H10" s="103">
        <f>+I10/C10</f>
        <v>0.92382808893599466</v>
      </c>
      <c r="I10" s="102">
        <f>SUM(I8:I9)</f>
        <v>24482.843391899634</v>
      </c>
      <c r="J10" s="103">
        <f>+K10/C10</f>
        <v>1.1979551781356883</v>
      </c>
      <c r="K10" s="104">
        <f>SUM(K8:K9)</f>
        <v>31747.626390739999</v>
      </c>
    </row>
    <row r="11" spans="2:11" x14ac:dyDescent="0.25">
      <c r="B11" s="216" t="s">
        <v>362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2:11" ht="20.25" customHeight="1" x14ac:dyDescent="0.25">
      <c r="B12" s="217" t="s">
        <v>365</v>
      </c>
      <c r="C12" s="217"/>
      <c r="D12" s="85"/>
      <c r="E12" s="216" t="s">
        <v>363</v>
      </c>
      <c r="F12" s="216"/>
      <c r="G12" s="85"/>
      <c r="H12" s="69"/>
      <c r="I12" s="216" t="s">
        <v>364</v>
      </c>
      <c r="J12" s="216"/>
      <c r="K12" s="84"/>
    </row>
    <row r="15" spans="2:11" x14ac:dyDescent="0.25">
      <c r="D15" s="236"/>
      <c r="E15" s="236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47"/>
      <c r="C18" s="245" t="s">
        <v>28</v>
      </c>
      <c r="D18" s="245"/>
      <c r="E18" s="246" t="s">
        <v>29</v>
      </c>
      <c r="F18" s="246"/>
    </row>
    <row r="19" spans="2:6" ht="29.25" customHeight="1" thickBot="1" x14ac:dyDescent="0.3">
      <c r="B19" s="248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0.98825613017820557</v>
      </c>
      <c r="E20" s="86">
        <f>+H8</f>
        <v>0.91983862874214917</v>
      </c>
      <c r="F20" s="86">
        <f>+J8</f>
        <v>0.98734013874765403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1.5892976540751507</v>
      </c>
      <c r="E21" s="86">
        <f>+H9</f>
        <v>0.93122178299834424</v>
      </c>
      <c r="F21" s="86">
        <f>+J9</f>
        <v>1.5882894816505169</v>
      </c>
    </row>
    <row r="22" spans="2:6" ht="21" thickBot="1" x14ac:dyDescent="0.3">
      <c r="B22" s="76" t="s">
        <v>369</v>
      </c>
      <c r="C22" s="86">
        <f>+D10</f>
        <v>0.92983003068006609</v>
      </c>
      <c r="D22" s="86">
        <f>+F10</f>
        <v>1.1989034762888093</v>
      </c>
      <c r="E22" s="86">
        <f>+H10</f>
        <v>0.92382808893599466</v>
      </c>
      <c r="F22" s="86">
        <f>+J10</f>
        <v>1.1979551781356883</v>
      </c>
    </row>
    <row r="57" spans="2:8" ht="15.75" thickBot="1" x14ac:dyDescent="0.3"/>
    <row r="58" spans="2:8" ht="24" thickBot="1" x14ac:dyDescent="0.4">
      <c r="B58" s="87"/>
      <c r="C58" s="237" t="str">
        <f>+MID(D4,13,35)</f>
        <v xml:space="preserve">Ejecucion a 31 de enero de 2016 </v>
      </c>
      <c r="D58" s="238"/>
      <c r="E58" s="238"/>
      <c r="F58" s="238"/>
      <c r="G58" s="239"/>
      <c r="H58" s="92"/>
    </row>
    <row r="59" spans="2:8" ht="42.75" customHeight="1" x14ac:dyDescent="0.25">
      <c r="B59" s="240" t="s">
        <v>351</v>
      </c>
      <c r="C59" s="242" t="s">
        <v>352</v>
      </c>
      <c r="D59" s="243" t="s">
        <v>353</v>
      </c>
      <c r="E59" s="243"/>
      <c r="F59" s="243" t="s">
        <v>354</v>
      </c>
      <c r="G59" s="224"/>
      <c r="H59" s="92"/>
    </row>
    <row r="60" spans="2:8" ht="21" x14ac:dyDescent="0.35">
      <c r="B60" s="241"/>
      <c r="C60" s="242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17213.514389</v>
      </c>
      <c r="D61" s="90">
        <f>+E61/C61</f>
        <v>0.98825613017820557</v>
      </c>
      <c r="E61" s="91">
        <f>+G8</f>
        <v>17011.361116839998</v>
      </c>
      <c r="F61" s="90">
        <f>+G61/C61</f>
        <v>0.98734013874765403</v>
      </c>
      <c r="G61" s="99">
        <f>+K8</f>
        <v>16995.593685169999</v>
      </c>
      <c r="H61" s="92"/>
    </row>
    <row r="62" spans="2:8" ht="21" x14ac:dyDescent="0.25">
      <c r="B62" s="112" t="s">
        <v>360</v>
      </c>
      <c r="C62" s="110">
        <f>+C9</f>
        <v>9288</v>
      </c>
      <c r="D62" s="90">
        <f>+E62/C62</f>
        <v>1.5892976540751507</v>
      </c>
      <c r="E62" s="91">
        <f>+G9</f>
        <v>14761.396611049999</v>
      </c>
      <c r="F62" s="90">
        <f>+G62/C62</f>
        <v>1.5882894816505169</v>
      </c>
      <c r="G62" s="100">
        <f>+K9</f>
        <v>14752.03270557</v>
      </c>
      <c r="H62" s="92"/>
    </row>
    <row r="63" spans="2:8" ht="21.75" thickBot="1" x14ac:dyDescent="0.3">
      <c r="B63" s="113" t="s">
        <v>361</v>
      </c>
      <c r="C63" s="111">
        <f>SUM(C61:C62)</f>
        <v>26501.514389</v>
      </c>
      <c r="D63" s="103">
        <f>+E63/C63</f>
        <v>1.1989034762888093</v>
      </c>
      <c r="E63" s="102">
        <f>SUM(E61:E62)</f>
        <v>31772.757727889999</v>
      </c>
      <c r="F63" s="103">
        <f>+G63/C63</f>
        <v>1.1979551781356883</v>
      </c>
      <c r="G63" s="104">
        <f>SUM(G61:G62)</f>
        <v>31747.626390739999</v>
      </c>
      <c r="H63" s="92"/>
    </row>
    <row r="64" spans="2:8" ht="35.25" customHeight="1" x14ac:dyDescent="0.25">
      <c r="B64" s="244" t="s">
        <v>362</v>
      </c>
      <c r="C64" s="244"/>
      <c r="D64" s="244"/>
      <c r="E64" s="244"/>
      <c r="F64" s="244"/>
      <c r="G64" s="244"/>
      <c r="H64" s="92"/>
    </row>
    <row r="65" spans="2:7" x14ac:dyDescent="0.25">
      <c r="B65" s="216"/>
      <c r="C65" s="216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30"/>
      <c r="C69" s="232" t="s">
        <v>28</v>
      </c>
      <c r="D69" s="233"/>
      <c r="E69" s="232" t="s">
        <v>29</v>
      </c>
      <c r="F69" s="233"/>
    </row>
    <row r="70" spans="2:7" ht="15.75" thickBot="1" x14ac:dyDescent="0.3">
      <c r="B70" s="231"/>
      <c r="C70" s="234"/>
      <c r="D70" s="235"/>
      <c r="E70" s="234"/>
      <c r="F70" s="235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0.98825613017820557</v>
      </c>
      <c r="D71" s="75">
        <f>+E61</f>
        <v>17011.361116839998</v>
      </c>
      <c r="E71" s="74">
        <f t="shared" si="0"/>
        <v>0.98734013874765403</v>
      </c>
      <c r="F71" s="75">
        <f t="shared" si="0"/>
        <v>16995.593685169999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1.5892976540751507</v>
      </c>
      <c r="D72" s="75">
        <f t="shared" si="0"/>
        <v>14761.396611049999</v>
      </c>
      <c r="E72" s="74">
        <f t="shared" si="0"/>
        <v>1.5882894816505169</v>
      </c>
      <c r="F72" s="75">
        <f t="shared" si="0"/>
        <v>14752.03270557</v>
      </c>
    </row>
    <row r="73" spans="2:7" ht="21.75" thickTop="1" thickBot="1" x14ac:dyDescent="0.3">
      <c r="B73" s="73" t="str">
        <f>+B22</f>
        <v>Total : 25.133</v>
      </c>
      <c r="C73" s="74">
        <f t="shared" si="0"/>
        <v>1.1989034762888093</v>
      </c>
      <c r="D73" s="75">
        <f t="shared" si="0"/>
        <v>31772.757727889999</v>
      </c>
      <c r="E73" s="74">
        <f t="shared" si="0"/>
        <v>1.1979551781356883</v>
      </c>
      <c r="F73" s="75">
        <f t="shared" si="0"/>
        <v>31747.626390739999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27" t="s">
        <v>377</v>
      </c>
      <c r="C110" s="228"/>
      <c r="D110" s="229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DICIEMBRE 2016'!W24</f>
        <v>99.759894570707075</v>
      </c>
      <c r="F111" s="122">
        <f>+'EJE DICIEMBRE 2016'!X24</f>
        <v>99.759894570707075</v>
      </c>
      <c r="G111" s="123">
        <f>+'EJE DICIEMBRE 2016'!Y24</f>
        <v>0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DICIEMBRE 2016'!W25</f>
        <v>99.841153100404838</v>
      </c>
      <c r="F112" s="124">
        <f>+'EJE DICIEMBRE 2016'!X25</f>
        <v>99.841153100404838</v>
      </c>
      <c r="G112" s="125">
        <f>+'EJE DICIEMBRE 2016'!Y25</f>
        <v>87.47738166687499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DICIEMBRE 2016'!W26</f>
        <v>98.577357221666674</v>
      </c>
      <c r="F113" s="124">
        <f>+'EJE DICIEMBRE 2016'!X26</f>
        <v>98.577357221666674</v>
      </c>
      <c r="G113" s="125">
        <f>+'EJE DICIEMBRE 2016'!Y26</f>
        <v>90.326018588333341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DICIEMBRE 2016'!W27</f>
        <v>98.167942361111116</v>
      </c>
      <c r="F114" s="124">
        <f>+'EJE DICIEMBRE 2016'!X27</f>
        <v>96.692247916666659</v>
      </c>
      <c r="G114" s="125">
        <f>+'EJE DICIEMBRE 2016'!Y27</f>
        <v>94.117188715277777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DICIEMBRE 2016'!W30</f>
        <v>98.613738114</v>
      </c>
      <c r="F115" s="126">
        <f>+'EJE DICIEMBRE 2016'!X30</f>
        <v>98.553161680666662</v>
      </c>
      <c r="G115" s="127">
        <f>+'EJE DICIEMBRE 2016'!Y30</f>
        <v>82.141752913999994</v>
      </c>
    </row>
    <row r="116" spans="2:7" ht="18" customHeight="1" x14ac:dyDescent="0.2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9"/>
  <sheetViews>
    <sheetView topLeftCell="A4" workbookViewId="0">
      <selection activeCell="P5" sqref="P5:P12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2016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394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7040021000</v>
      </c>
      <c r="Q5" s="7">
        <v>324000000</v>
      </c>
      <c r="R5" s="7">
        <v>32119676</v>
      </c>
      <c r="S5" s="7">
        <v>7331901324</v>
      </c>
      <c r="T5" s="7">
        <v>0</v>
      </c>
      <c r="U5" s="7">
        <v>7329521635</v>
      </c>
      <c r="V5" s="7">
        <v>2379689</v>
      </c>
      <c r="W5" s="7">
        <v>7329521635</v>
      </c>
      <c r="X5" s="7">
        <v>7329521635</v>
      </c>
      <c r="Y5" s="7">
        <v>7329521635</v>
      </c>
      <c r="Z5" s="7">
        <v>7329521635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714061000</v>
      </c>
      <c r="Q6" s="7">
        <v>73000000</v>
      </c>
      <c r="R6" s="7">
        <v>15715726</v>
      </c>
      <c r="S6" s="7">
        <v>771345274</v>
      </c>
      <c r="T6" s="7">
        <v>0</v>
      </c>
      <c r="U6" s="7">
        <v>771345274</v>
      </c>
      <c r="V6" s="7">
        <v>0</v>
      </c>
      <c r="W6" s="7">
        <v>771345274</v>
      </c>
      <c r="X6" s="7">
        <v>771345274</v>
      </c>
      <c r="Y6" s="7">
        <v>771345274</v>
      </c>
      <c r="Z6" s="7">
        <v>771345274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2266781000</v>
      </c>
      <c r="Q7" s="7">
        <v>167000000</v>
      </c>
      <c r="R7" s="7">
        <v>0</v>
      </c>
      <c r="S7" s="7">
        <v>2433781000</v>
      </c>
      <c r="T7" s="7">
        <v>0</v>
      </c>
      <c r="U7" s="7">
        <v>2431552624</v>
      </c>
      <c r="V7" s="7">
        <v>2228376</v>
      </c>
      <c r="W7" s="7">
        <v>2431552624</v>
      </c>
      <c r="X7" s="7">
        <v>2431552624</v>
      </c>
      <c r="Y7" s="7">
        <v>2420209135</v>
      </c>
      <c r="Z7" s="7">
        <v>2420209135</v>
      </c>
    </row>
    <row r="8" spans="1:26" ht="33.75" x14ac:dyDescent="0.25">
      <c r="A8" s="4" t="s">
        <v>32</v>
      </c>
      <c r="B8" s="5" t="s">
        <v>33</v>
      </c>
      <c r="C8" s="6" t="s">
        <v>392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154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393</v>
      </c>
      <c r="P8" s="7">
        <v>0</v>
      </c>
      <c r="Q8" s="7">
        <v>499000000</v>
      </c>
      <c r="R8" s="7">
        <v>499000000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</row>
    <row r="9" spans="1:26" ht="33.75" x14ac:dyDescent="0.25">
      <c r="A9" s="4" t="s">
        <v>32</v>
      </c>
      <c r="B9" s="5" t="s">
        <v>33</v>
      </c>
      <c r="C9" s="6" t="s">
        <v>48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49</v>
      </c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50</v>
      </c>
      <c r="P9" s="7">
        <v>271365000</v>
      </c>
      <c r="Q9" s="7">
        <v>0</v>
      </c>
      <c r="R9" s="7">
        <v>115523650</v>
      </c>
      <c r="S9" s="7">
        <v>155841350</v>
      </c>
      <c r="T9" s="7">
        <v>0</v>
      </c>
      <c r="U9" s="7">
        <v>155838514</v>
      </c>
      <c r="V9" s="7">
        <v>2836</v>
      </c>
      <c r="W9" s="7">
        <v>155838514</v>
      </c>
      <c r="X9" s="7">
        <v>155838514</v>
      </c>
      <c r="Y9" s="7">
        <v>145166720</v>
      </c>
      <c r="Z9" s="7">
        <v>145166720</v>
      </c>
    </row>
    <row r="10" spans="1:26" ht="22.5" x14ac:dyDescent="0.25">
      <c r="A10" s="4" t="s">
        <v>32</v>
      </c>
      <c r="B10" s="5" t="s">
        <v>33</v>
      </c>
      <c r="C10" s="6" t="s">
        <v>395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396</v>
      </c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397</v>
      </c>
      <c r="P10" s="7">
        <v>0</v>
      </c>
      <c r="Q10" s="7">
        <v>10800000</v>
      </c>
      <c r="R10" s="7">
        <v>0</v>
      </c>
      <c r="S10" s="7">
        <v>10800000</v>
      </c>
      <c r="T10" s="7">
        <v>0</v>
      </c>
      <c r="U10" s="7">
        <v>10657205</v>
      </c>
      <c r="V10" s="7">
        <v>142795</v>
      </c>
      <c r="W10" s="7">
        <v>10657205</v>
      </c>
      <c r="X10" s="7">
        <v>10657205</v>
      </c>
      <c r="Y10" s="7">
        <v>0</v>
      </c>
      <c r="Z10" s="7">
        <v>0</v>
      </c>
    </row>
    <row r="11" spans="1:26" ht="22.5" x14ac:dyDescent="0.25">
      <c r="A11" s="4" t="s">
        <v>32</v>
      </c>
      <c r="B11" s="5" t="s">
        <v>33</v>
      </c>
      <c r="C11" s="6" t="s">
        <v>51</v>
      </c>
      <c r="D11" s="4" t="s">
        <v>35</v>
      </c>
      <c r="E11" s="4" t="s">
        <v>36</v>
      </c>
      <c r="F11" s="4" t="s">
        <v>37</v>
      </c>
      <c r="G11" s="4" t="s">
        <v>52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53</v>
      </c>
      <c r="P11" s="7">
        <v>133850300</v>
      </c>
      <c r="Q11" s="7">
        <v>0</v>
      </c>
      <c r="R11" s="7">
        <v>6692515</v>
      </c>
      <c r="S11" s="7">
        <v>127157785</v>
      </c>
      <c r="T11" s="7">
        <v>0</v>
      </c>
      <c r="U11" s="7">
        <v>121985194</v>
      </c>
      <c r="V11" s="7">
        <v>5172591</v>
      </c>
      <c r="W11" s="7">
        <v>121985194</v>
      </c>
      <c r="X11" s="7">
        <v>121985194</v>
      </c>
      <c r="Y11" s="7">
        <v>120409893</v>
      </c>
      <c r="Z11" s="7">
        <v>120409893</v>
      </c>
    </row>
    <row r="12" spans="1:26" ht="33.75" x14ac:dyDescent="0.25">
      <c r="A12" s="4" t="s">
        <v>32</v>
      </c>
      <c r="B12" s="5" t="s">
        <v>33</v>
      </c>
      <c r="C12" s="6" t="s">
        <v>54</v>
      </c>
      <c r="D12" s="4" t="s">
        <v>35</v>
      </c>
      <c r="E12" s="4" t="s">
        <v>36</v>
      </c>
      <c r="F12" s="4" t="s">
        <v>37</v>
      </c>
      <c r="G12" s="4" t="s">
        <v>46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55</v>
      </c>
      <c r="P12" s="7">
        <v>3213900000</v>
      </c>
      <c r="Q12" s="7">
        <v>95645402</v>
      </c>
      <c r="R12" s="7">
        <v>0</v>
      </c>
      <c r="S12" s="7">
        <v>3309545402</v>
      </c>
      <c r="T12" s="7">
        <v>0</v>
      </c>
      <c r="U12" s="7">
        <v>3309429701</v>
      </c>
      <c r="V12" s="7">
        <v>115701</v>
      </c>
      <c r="W12" s="7">
        <v>3309429701</v>
      </c>
      <c r="X12" s="7">
        <v>3309429701</v>
      </c>
      <c r="Y12" s="7">
        <v>3305538810.79</v>
      </c>
      <c r="Z12" s="7">
        <v>3305538810.79</v>
      </c>
    </row>
    <row r="13" spans="1:26" ht="22.5" x14ac:dyDescent="0.25">
      <c r="A13" s="4" t="s">
        <v>32</v>
      </c>
      <c r="B13" s="5" t="s">
        <v>33</v>
      </c>
      <c r="C13" s="6" t="s">
        <v>56</v>
      </c>
      <c r="D13" s="4" t="s">
        <v>35</v>
      </c>
      <c r="E13" s="4" t="s">
        <v>52</v>
      </c>
      <c r="F13" s="4" t="s">
        <v>37</v>
      </c>
      <c r="G13" s="4" t="s">
        <v>57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58</v>
      </c>
      <c r="P13" s="7">
        <v>29000000</v>
      </c>
      <c r="Q13" s="7">
        <v>7092000</v>
      </c>
      <c r="R13" s="7">
        <v>0</v>
      </c>
      <c r="S13" s="7">
        <v>36092000</v>
      </c>
      <c r="T13" s="7">
        <v>0</v>
      </c>
      <c r="U13" s="7">
        <v>35138260</v>
      </c>
      <c r="V13" s="7">
        <v>953740</v>
      </c>
      <c r="W13" s="7">
        <v>35138260</v>
      </c>
      <c r="X13" s="7">
        <v>35138260</v>
      </c>
      <c r="Y13" s="7">
        <v>35138260</v>
      </c>
      <c r="Z13" s="7">
        <v>35138260</v>
      </c>
    </row>
    <row r="14" spans="1:26" ht="22.5" x14ac:dyDescent="0.25">
      <c r="A14" s="4" t="s">
        <v>32</v>
      </c>
      <c r="B14" s="5" t="s">
        <v>33</v>
      </c>
      <c r="C14" s="6" t="s">
        <v>59</v>
      </c>
      <c r="D14" s="4" t="s">
        <v>35</v>
      </c>
      <c r="E14" s="4" t="s">
        <v>52</v>
      </c>
      <c r="F14" s="4" t="s">
        <v>37</v>
      </c>
      <c r="G14" s="4" t="s">
        <v>43</v>
      </c>
      <c r="H14" s="4"/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60</v>
      </c>
      <c r="P14" s="7">
        <v>1767304110</v>
      </c>
      <c r="Q14" s="7">
        <v>1005890443</v>
      </c>
      <c r="R14" s="7">
        <v>99165205</v>
      </c>
      <c r="S14" s="7">
        <v>2674029348</v>
      </c>
      <c r="T14" s="7">
        <v>0</v>
      </c>
      <c r="U14" s="7">
        <v>2599320518.8899999</v>
      </c>
      <c r="V14" s="7">
        <v>74708829.109999999</v>
      </c>
      <c r="W14" s="7">
        <v>2599320518.8899999</v>
      </c>
      <c r="X14" s="7">
        <v>2583553087.2199998</v>
      </c>
      <c r="Y14" s="7">
        <v>2148191694.6300001</v>
      </c>
      <c r="Z14" s="7">
        <v>2148191694.6300001</v>
      </c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30435600</v>
      </c>
      <c r="Q15" s="7">
        <v>0</v>
      </c>
      <c r="R15" s="7">
        <v>304356</v>
      </c>
      <c r="S15" s="7">
        <v>30131244</v>
      </c>
      <c r="T15" s="7">
        <v>0</v>
      </c>
      <c r="U15" s="7">
        <v>29330813</v>
      </c>
      <c r="V15" s="7">
        <v>800431</v>
      </c>
      <c r="W15" s="7">
        <v>29330813</v>
      </c>
      <c r="X15" s="7">
        <v>29330813</v>
      </c>
      <c r="Y15" s="7">
        <v>29330813</v>
      </c>
      <c r="Z15" s="7">
        <v>29330813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196560000</v>
      </c>
      <c r="Q16" s="7">
        <v>0</v>
      </c>
      <c r="R16" s="7">
        <v>1965600</v>
      </c>
      <c r="S16" s="7">
        <v>194594400</v>
      </c>
      <c r="T16" s="7">
        <v>0</v>
      </c>
      <c r="U16" s="7">
        <v>180415860</v>
      </c>
      <c r="V16" s="7">
        <v>14178540</v>
      </c>
      <c r="W16" s="7">
        <v>180415860</v>
      </c>
      <c r="X16" s="7">
        <v>180415860</v>
      </c>
      <c r="Y16" s="7">
        <v>180415860</v>
      </c>
      <c r="Z16" s="7">
        <v>180415860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375485760</v>
      </c>
      <c r="Q17" s="7">
        <v>0</v>
      </c>
      <c r="R17" s="7">
        <v>3754858</v>
      </c>
      <c r="S17" s="7">
        <v>371730902</v>
      </c>
      <c r="T17" s="7">
        <v>0</v>
      </c>
      <c r="U17" s="7">
        <v>36825517.950000003</v>
      </c>
      <c r="V17" s="7">
        <v>334905384.05000001</v>
      </c>
      <c r="W17" s="7">
        <v>36825517.950000003</v>
      </c>
      <c r="X17" s="7">
        <v>36825517.950000003</v>
      </c>
      <c r="Y17" s="7">
        <v>35825517.950000003</v>
      </c>
      <c r="Z17" s="7">
        <v>35825517.950000003</v>
      </c>
    </row>
    <row r="18" spans="1:26" ht="22.5" x14ac:dyDescent="0.25">
      <c r="A18" s="4" t="s">
        <v>32</v>
      </c>
      <c r="B18" s="5" t="s">
        <v>33</v>
      </c>
      <c r="C18" s="6" t="s">
        <v>378</v>
      </c>
      <c r="D18" s="4" t="s">
        <v>35</v>
      </c>
      <c r="E18" s="4" t="s">
        <v>57</v>
      </c>
      <c r="F18" s="4" t="s">
        <v>68</v>
      </c>
      <c r="G18" s="4" t="s">
        <v>57</v>
      </c>
      <c r="H18" s="4" t="s">
        <v>192</v>
      </c>
      <c r="I18" s="4"/>
      <c r="J18" s="4"/>
      <c r="K18" s="4"/>
      <c r="L18" s="4" t="s">
        <v>38</v>
      </c>
      <c r="M18" s="4" t="s">
        <v>39</v>
      </c>
      <c r="N18" s="4" t="s">
        <v>40</v>
      </c>
      <c r="O18" s="5" t="s">
        <v>379</v>
      </c>
      <c r="P18" s="7">
        <v>1174750619</v>
      </c>
      <c r="Q18" s="7">
        <v>0</v>
      </c>
      <c r="R18" s="7">
        <v>1174750619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  <row r="19" spans="1:26" ht="33.75" x14ac:dyDescent="0.25">
      <c r="A19" s="4" t="s">
        <v>32</v>
      </c>
      <c r="B19" s="5" t="s">
        <v>33</v>
      </c>
      <c r="C19" s="6" t="s">
        <v>380</v>
      </c>
      <c r="D19" s="4" t="s">
        <v>71</v>
      </c>
      <c r="E19" s="4" t="s">
        <v>381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39</v>
      </c>
      <c r="N19" s="4" t="s">
        <v>40</v>
      </c>
      <c r="O19" s="5" t="s">
        <v>382</v>
      </c>
      <c r="P19" s="7">
        <v>800000000</v>
      </c>
      <c r="Q19" s="7">
        <v>0</v>
      </c>
      <c r="R19" s="7">
        <v>8000000</v>
      </c>
      <c r="S19" s="7">
        <v>792000000</v>
      </c>
      <c r="T19" s="7">
        <v>0</v>
      </c>
      <c r="U19" s="7">
        <v>790098365</v>
      </c>
      <c r="V19" s="7">
        <v>1901635</v>
      </c>
      <c r="W19" s="7">
        <v>790098365</v>
      </c>
      <c r="X19" s="7">
        <v>790098365</v>
      </c>
      <c r="Y19" s="7">
        <v>0</v>
      </c>
      <c r="Z19" s="7">
        <v>0</v>
      </c>
    </row>
    <row r="20" spans="1:26" ht="56.25" x14ac:dyDescent="0.25">
      <c r="A20" s="4" t="s">
        <v>32</v>
      </c>
      <c r="B20" s="5" t="s">
        <v>33</v>
      </c>
      <c r="C20" s="6" t="s">
        <v>75</v>
      </c>
      <c r="D20" s="4" t="s">
        <v>71</v>
      </c>
      <c r="E20" s="4" t="s">
        <v>76</v>
      </c>
      <c r="F20" s="4" t="s">
        <v>73</v>
      </c>
      <c r="G20" s="4" t="s">
        <v>43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39</v>
      </c>
      <c r="N20" s="4" t="s">
        <v>40</v>
      </c>
      <c r="O20" s="5" t="s">
        <v>77</v>
      </c>
      <c r="P20" s="7">
        <v>2904153000</v>
      </c>
      <c r="Q20" s="7">
        <v>0</v>
      </c>
      <c r="R20" s="7">
        <v>0</v>
      </c>
      <c r="S20" s="7">
        <v>2904153000</v>
      </c>
      <c r="T20" s="7">
        <v>0</v>
      </c>
      <c r="U20" s="7">
        <v>2899539843</v>
      </c>
      <c r="V20" s="7">
        <v>4613157</v>
      </c>
      <c r="W20" s="7">
        <v>2899539843</v>
      </c>
      <c r="X20" s="7">
        <v>2899539843</v>
      </c>
      <c r="Y20" s="7">
        <v>2540477004</v>
      </c>
      <c r="Z20" s="7">
        <v>2540477004</v>
      </c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63</v>
      </c>
      <c r="O21" s="5" t="s">
        <v>77</v>
      </c>
      <c r="P21" s="7">
        <v>0</v>
      </c>
      <c r="Q21" s="7">
        <v>3000000000</v>
      </c>
      <c r="R21" s="7">
        <v>0</v>
      </c>
      <c r="S21" s="7">
        <v>3000000000</v>
      </c>
      <c r="T21" s="7">
        <v>0</v>
      </c>
      <c r="U21" s="7">
        <v>2957320716.6500001</v>
      </c>
      <c r="V21" s="7">
        <v>42679283.350000001</v>
      </c>
      <c r="W21" s="7">
        <v>2957320716.6500001</v>
      </c>
      <c r="X21" s="7">
        <v>2957320716.6500001</v>
      </c>
      <c r="Y21" s="7">
        <v>2709780557.6500001</v>
      </c>
      <c r="Z21" s="7">
        <v>2709780557.6500001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78</v>
      </c>
      <c r="N22" s="4" t="s">
        <v>63</v>
      </c>
      <c r="O22" s="5" t="s">
        <v>77</v>
      </c>
      <c r="P22" s="7">
        <v>288000000</v>
      </c>
      <c r="Q22" s="7">
        <v>0</v>
      </c>
      <c r="R22" s="7">
        <v>0</v>
      </c>
      <c r="S22" s="7">
        <v>288000000</v>
      </c>
      <c r="T22" s="7">
        <v>0</v>
      </c>
      <c r="U22" s="7">
        <v>282723674</v>
      </c>
      <c r="V22" s="7">
        <v>5276326</v>
      </c>
      <c r="W22" s="7">
        <v>282723674</v>
      </c>
      <c r="X22" s="7">
        <v>278473674</v>
      </c>
      <c r="Y22" s="7">
        <v>271057503.5</v>
      </c>
      <c r="Z22" s="7">
        <v>271057503.5</v>
      </c>
    </row>
    <row r="23" spans="1:26" ht="33.75" x14ac:dyDescent="0.25">
      <c r="A23" s="4" t="s">
        <v>32</v>
      </c>
      <c r="B23" s="5" t="s">
        <v>33</v>
      </c>
      <c r="C23" s="6" t="s">
        <v>383</v>
      </c>
      <c r="D23" s="4" t="s">
        <v>71</v>
      </c>
      <c r="E23" s="4" t="s">
        <v>76</v>
      </c>
      <c r="F23" s="4" t="s">
        <v>73</v>
      </c>
      <c r="G23" s="4" t="s">
        <v>46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39</v>
      </c>
      <c r="N23" s="4" t="s">
        <v>40</v>
      </c>
      <c r="O23" s="5" t="s">
        <v>384</v>
      </c>
      <c r="P23" s="7">
        <v>45847000</v>
      </c>
      <c r="Q23" s="7">
        <v>0</v>
      </c>
      <c r="R23" s="7">
        <v>458470</v>
      </c>
      <c r="S23" s="7">
        <v>45388530</v>
      </c>
      <c r="T23" s="7">
        <v>0</v>
      </c>
      <c r="U23" s="7">
        <v>45300000</v>
      </c>
      <c r="V23" s="7">
        <v>88530</v>
      </c>
      <c r="W23" s="7">
        <v>45300000</v>
      </c>
      <c r="X23" s="7">
        <v>45300000</v>
      </c>
      <c r="Y23" s="7">
        <v>37300000</v>
      </c>
      <c r="Z23" s="7">
        <v>37300000</v>
      </c>
    </row>
    <row r="24" spans="1:26" ht="45" x14ac:dyDescent="0.25">
      <c r="A24" s="4" t="s">
        <v>32</v>
      </c>
      <c r="B24" s="5" t="s">
        <v>33</v>
      </c>
      <c r="C24" s="6" t="s">
        <v>81</v>
      </c>
      <c r="D24" s="4" t="s">
        <v>71</v>
      </c>
      <c r="E24" s="4" t="s">
        <v>82</v>
      </c>
      <c r="F24" s="4" t="s">
        <v>73</v>
      </c>
      <c r="G24" s="4" t="s">
        <v>39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39</v>
      </c>
      <c r="N24" s="4" t="s">
        <v>40</v>
      </c>
      <c r="O24" s="5" t="s">
        <v>83</v>
      </c>
      <c r="P24" s="7">
        <v>3000000000</v>
      </c>
      <c r="Q24" s="7">
        <v>0</v>
      </c>
      <c r="R24" s="7">
        <v>30000000</v>
      </c>
      <c r="S24" s="7">
        <v>2970000000</v>
      </c>
      <c r="T24" s="7">
        <v>0</v>
      </c>
      <c r="U24" s="7">
        <v>2699303370.98</v>
      </c>
      <c r="V24" s="7">
        <v>270696629.01999998</v>
      </c>
      <c r="W24" s="7">
        <v>2699303370.98</v>
      </c>
      <c r="X24" s="7">
        <v>2696006758.5</v>
      </c>
      <c r="Y24" s="7">
        <v>2472689633.5</v>
      </c>
      <c r="Z24" s="7">
        <v>2472689633.5</v>
      </c>
    </row>
    <row r="25" spans="1:26" ht="45" x14ac:dyDescent="0.25">
      <c r="A25" s="4" t="s">
        <v>32</v>
      </c>
      <c r="B25" s="5" t="s">
        <v>33</v>
      </c>
      <c r="C25" s="6" t="s">
        <v>81</v>
      </c>
      <c r="D25" s="4" t="s">
        <v>71</v>
      </c>
      <c r="E25" s="4" t="s">
        <v>82</v>
      </c>
      <c r="F25" s="4" t="s">
        <v>73</v>
      </c>
      <c r="G25" s="4" t="s">
        <v>39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62</v>
      </c>
      <c r="N25" s="4" t="s">
        <v>63</v>
      </c>
      <c r="O25" s="5" t="s">
        <v>83</v>
      </c>
      <c r="P25" s="7">
        <v>0</v>
      </c>
      <c r="Q25" s="7">
        <v>3000000000</v>
      </c>
      <c r="R25" s="7">
        <v>0</v>
      </c>
      <c r="S25" s="7">
        <v>3000000000</v>
      </c>
      <c r="T25" s="7">
        <v>0</v>
      </c>
      <c r="U25" s="7">
        <v>2958412143.4200001</v>
      </c>
      <c r="V25" s="7">
        <v>41587856.579999998</v>
      </c>
      <c r="W25" s="7">
        <v>2958412143.4200001</v>
      </c>
      <c r="X25" s="7">
        <v>2956594850.4200001</v>
      </c>
      <c r="Y25" s="7">
        <v>2464252587.4200001</v>
      </c>
      <c r="Z25" s="7">
        <v>2464252587.4200001</v>
      </c>
    </row>
    <row r="26" spans="1:26" ht="67.5" x14ac:dyDescent="0.25">
      <c r="A26" s="4" t="s">
        <v>32</v>
      </c>
      <c r="B26" s="5" t="s">
        <v>33</v>
      </c>
      <c r="C26" s="6" t="s">
        <v>385</v>
      </c>
      <c r="D26" s="4" t="s">
        <v>71</v>
      </c>
      <c r="E26" s="4" t="s">
        <v>82</v>
      </c>
      <c r="F26" s="4" t="s">
        <v>73</v>
      </c>
      <c r="G26" s="4" t="s">
        <v>62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39</v>
      </c>
      <c r="N26" s="4" t="s">
        <v>40</v>
      </c>
      <c r="O26" s="5" t="s">
        <v>386</v>
      </c>
      <c r="P26" s="7">
        <v>1000000000</v>
      </c>
      <c r="Q26" s="7">
        <v>0</v>
      </c>
      <c r="R26" s="7">
        <v>41921530</v>
      </c>
      <c r="S26" s="7">
        <v>958078470</v>
      </c>
      <c r="T26" s="7">
        <v>0</v>
      </c>
      <c r="U26" s="7">
        <v>914297840</v>
      </c>
      <c r="V26" s="7">
        <v>43780630</v>
      </c>
      <c r="W26" s="7">
        <v>914297840</v>
      </c>
      <c r="X26" s="7">
        <v>914297840</v>
      </c>
      <c r="Y26" s="7">
        <v>468880000</v>
      </c>
      <c r="Z26" s="7">
        <v>468880000</v>
      </c>
    </row>
    <row r="27" spans="1:26" ht="45" x14ac:dyDescent="0.25">
      <c r="A27" s="4" t="s">
        <v>32</v>
      </c>
      <c r="B27" s="5" t="s">
        <v>33</v>
      </c>
      <c r="C27" s="6" t="s">
        <v>387</v>
      </c>
      <c r="D27" s="4" t="s">
        <v>71</v>
      </c>
      <c r="E27" s="4" t="s">
        <v>82</v>
      </c>
      <c r="F27" s="4" t="s">
        <v>388</v>
      </c>
      <c r="G27" s="4" t="s">
        <v>36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38</v>
      </c>
      <c r="M27" s="4" t="s">
        <v>39</v>
      </c>
      <c r="N27" s="4" t="s">
        <v>40</v>
      </c>
      <c r="O27" s="5" t="s">
        <v>389</v>
      </c>
      <c r="P27" s="7">
        <v>1250000000</v>
      </c>
      <c r="Q27" s="7">
        <v>0</v>
      </c>
      <c r="R27" s="7">
        <v>12500000</v>
      </c>
      <c r="S27" s="7">
        <v>1237500000</v>
      </c>
      <c r="T27" s="7">
        <v>0</v>
      </c>
      <c r="U27" s="7">
        <v>1214400658</v>
      </c>
      <c r="V27" s="7">
        <v>23099342</v>
      </c>
      <c r="W27" s="7">
        <v>1214400658</v>
      </c>
      <c r="X27" s="7">
        <v>1214400658</v>
      </c>
      <c r="Y27" s="7">
        <v>983235408</v>
      </c>
      <c r="Z27" s="7">
        <v>983235408</v>
      </c>
    </row>
    <row r="28" spans="1:26" x14ac:dyDescent="0.25">
      <c r="A28" s="4" t="s">
        <v>1</v>
      </c>
      <c r="B28" s="5" t="s">
        <v>1</v>
      </c>
      <c r="C28" s="6" t="s">
        <v>1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1</v>
      </c>
      <c r="N28" s="4" t="s">
        <v>1</v>
      </c>
      <c r="O28" s="5" t="s">
        <v>1</v>
      </c>
      <c r="P28" s="7">
        <v>26501514389</v>
      </c>
      <c r="Q28" s="7">
        <v>8182427845</v>
      </c>
      <c r="R28" s="7">
        <v>2041872205</v>
      </c>
      <c r="S28" s="7">
        <v>32642070029</v>
      </c>
      <c r="T28" s="7">
        <v>0</v>
      </c>
      <c r="U28" s="7">
        <v>31772757727.889999</v>
      </c>
      <c r="V28" s="7">
        <v>869312301.11000001</v>
      </c>
      <c r="W28" s="7">
        <v>31772757727.889999</v>
      </c>
      <c r="X28" s="7">
        <v>31747626390.740002</v>
      </c>
      <c r="Y28" s="7">
        <v>28468766307.439999</v>
      </c>
      <c r="Z28" s="7">
        <v>28468766307.439999</v>
      </c>
    </row>
    <row r="29" spans="1:26" ht="13.5" customHeight="1" x14ac:dyDescent="0.25"/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DICIEMBRE 2016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Yenny Marcela Herrera Martinez</cp:lastModifiedBy>
  <cp:lastPrinted>2017-01-31T21:53:13Z</cp:lastPrinted>
  <dcterms:created xsi:type="dcterms:W3CDTF">2015-08-03T13:34:35Z</dcterms:created>
  <dcterms:modified xsi:type="dcterms:W3CDTF">2017-02-16T17:29:10Z</dcterms:modified>
</cp:coreProperties>
</file>