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usuario\Desktop\2021\PUBLICACIONES\corregidas presupuesto\"/>
    </mc:Choice>
  </mc:AlternateContent>
  <xr:revisionPtr revIDLastSave="0" documentId="13_ncr:1_{ECDCA6CB-5372-4D66-84C9-6E4BBBC4C608}" xr6:coauthVersionLast="36" xr6:coauthVersionMax="36" xr10:uidLastSave="{00000000-0000-0000-0000-000000000000}"/>
  <bookViews>
    <workbookView xWindow="0" yWindow="0" windowWidth="20490" windowHeight="7005" firstSheet="2" activeTab="2" xr2:uid="{00000000-000D-0000-FFFF-FFFF00000000}"/>
  </bookViews>
  <sheets>
    <sheet name="EJE AGREGADA" sheetId="1" state="hidden" r:id="rId1"/>
    <sheet name="EJE DESAGREGADA" sheetId="2" state="hidden" r:id="rId2"/>
    <sheet name="EJE ENERO 2021" sheetId="4" r:id="rId3"/>
    <sheet name="EJE JUL 2015 (2)" sheetId="5" state="hidden" r:id="rId4"/>
    <sheet name="RESUMEN" sheetId="7" state="hidden" r:id="rId5"/>
    <sheet name="Datos Iniciales" sheetId="11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ENERO 2021'!$B$6:$Y$40</definedName>
    <definedName name="_xlnm._FilterDatabase" localSheetId="3" hidden="1">'EJE JUL 2015 (2)'!$A$6:$W$42</definedName>
    <definedName name="_xlnm.Print_Area" localSheetId="2">'EJE ENERO 2021'!$A$1:$AF$53</definedName>
  </definedNames>
  <calcPr calcId="191029"/>
</workbook>
</file>

<file path=xl/calcChain.xml><?xml version="1.0" encoding="utf-8"?>
<calcChain xmlns="http://schemas.openxmlformats.org/spreadsheetml/2006/main">
  <c r="V10" i="4" l="1"/>
  <c r="V9" i="4"/>
  <c r="T37" i="4" l="1"/>
  <c r="M22" i="4"/>
  <c r="M37" i="4" s="1"/>
  <c r="N22" i="4"/>
  <c r="N37" i="4" s="1"/>
  <c r="O22" i="4"/>
  <c r="O37" i="4" s="1"/>
  <c r="P22" i="4"/>
  <c r="P37" i="4" s="1"/>
  <c r="Q22" i="4"/>
  <c r="Q37" i="4" s="1"/>
  <c r="R22" i="4"/>
  <c r="R37" i="4" s="1"/>
  <c r="S22" i="4"/>
  <c r="T22" i="4"/>
  <c r="U22" i="4"/>
  <c r="U37" i="4" s="1"/>
  <c r="V22" i="4"/>
  <c r="V37" i="4" s="1"/>
  <c r="M23" i="4"/>
  <c r="N23" i="4"/>
  <c r="O23" i="4"/>
  <c r="P23" i="4"/>
  <c r="Q23" i="4"/>
  <c r="R23" i="4"/>
  <c r="S23" i="4"/>
  <c r="S37" i="4" s="1"/>
  <c r="T23" i="4"/>
  <c r="U23" i="4"/>
  <c r="V23" i="4"/>
  <c r="M24" i="4"/>
  <c r="N24" i="4"/>
  <c r="O24" i="4"/>
  <c r="P24" i="4"/>
  <c r="Q24" i="4"/>
  <c r="R24" i="4"/>
  <c r="S24" i="4"/>
  <c r="T24" i="4"/>
  <c r="U24" i="4"/>
  <c r="V24" i="4"/>
  <c r="M25" i="4"/>
  <c r="N25" i="4"/>
  <c r="O25" i="4"/>
  <c r="P25" i="4"/>
  <c r="Q25" i="4"/>
  <c r="R25" i="4"/>
  <c r="S25" i="4"/>
  <c r="T25" i="4"/>
  <c r="U25" i="4"/>
  <c r="V25" i="4"/>
  <c r="M15" i="4"/>
  <c r="N15" i="4"/>
  <c r="O15" i="4"/>
  <c r="P15" i="4"/>
  <c r="Q15" i="4"/>
  <c r="R15" i="4"/>
  <c r="S15" i="4"/>
  <c r="T15" i="4"/>
  <c r="U15" i="4"/>
  <c r="V15" i="4"/>
  <c r="M16" i="4"/>
  <c r="N16" i="4"/>
  <c r="O16" i="4"/>
  <c r="P16" i="4"/>
  <c r="Q16" i="4"/>
  <c r="R16" i="4"/>
  <c r="S16" i="4"/>
  <c r="T16" i="4"/>
  <c r="U16" i="4"/>
  <c r="V16" i="4"/>
  <c r="M17" i="4"/>
  <c r="N17" i="4"/>
  <c r="O17" i="4"/>
  <c r="P17" i="4"/>
  <c r="Q17" i="4"/>
  <c r="R17" i="4"/>
  <c r="S17" i="4"/>
  <c r="T17" i="4"/>
  <c r="U17" i="4"/>
  <c r="V17" i="4"/>
  <c r="M18" i="4"/>
  <c r="N18" i="4"/>
  <c r="O18" i="4"/>
  <c r="P18" i="4"/>
  <c r="Q18" i="4"/>
  <c r="R18" i="4"/>
  <c r="S18" i="4"/>
  <c r="T18" i="4"/>
  <c r="U18" i="4"/>
  <c r="V18" i="4"/>
  <c r="M19" i="4"/>
  <c r="N19" i="4"/>
  <c r="O19" i="4"/>
  <c r="P19" i="4"/>
  <c r="Q19" i="4"/>
  <c r="R19" i="4"/>
  <c r="S19" i="4"/>
  <c r="T19" i="4"/>
  <c r="U19" i="4"/>
  <c r="V19" i="4"/>
  <c r="M20" i="4"/>
  <c r="N20" i="4"/>
  <c r="O20" i="4"/>
  <c r="P20" i="4"/>
  <c r="Q20" i="4"/>
  <c r="R20" i="4"/>
  <c r="S20" i="4"/>
  <c r="T20" i="4"/>
  <c r="U20" i="4"/>
  <c r="V20" i="4"/>
  <c r="L18" i="4"/>
  <c r="L17" i="4"/>
  <c r="L16" i="4"/>
  <c r="L15" i="4"/>
  <c r="M12" i="4"/>
  <c r="N12" i="4"/>
  <c r="O12" i="4"/>
  <c r="P12" i="4"/>
  <c r="Q12" i="4"/>
  <c r="R12" i="4"/>
  <c r="S12" i="4"/>
  <c r="T12" i="4"/>
  <c r="U12" i="4"/>
  <c r="V12" i="4"/>
  <c r="M13" i="4"/>
  <c r="N13" i="4"/>
  <c r="O13" i="4"/>
  <c r="P13" i="4"/>
  <c r="Q13" i="4"/>
  <c r="R13" i="4"/>
  <c r="S13" i="4"/>
  <c r="T13" i="4"/>
  <c r="U13" i="4"/>
  <c r="V13" i="4"/>
  <c r="L13" i="4"/>
  <c r="L12" i="4"/>
  <c r="M7" i="4"/>
  <c r="N7" i="4"/>
  <c r="O7" i="4"/>
  <c r="P7" i="4"/>
  <c r="Q7" i="4"/>
  <c r="R7" i="4"/>
  <c r="S7" i="4"/>
  <c r="T7" i="4"/>
  <c r="U7" i="4"/>
  <c r="M8" i="4"/>
  <c r="N8" i="4"/>
  <c r="O8" i="4"/>
  <c r="P8" i="4"/>
  <c r="Q8" i="4"/>
  <c r="R8" i="4"/>
  <c r="S8" i="4"/>
  <c r="T8" i="4"/>
  <c r="U8" i="4"/>
  <c r="M9" i="4"/>
  <c r="N9" i="4"/>
  <c r="O9" i="4"/>
  <c r="P9" i="4"/>
  <c r="Q9" i="4"/>
  <c r="R9" i="4"/>
  <c r="S9" i="4"/>
  <c r="T9" i="4"/>
  <c r="U9" i="4"/>
  <c r="M10" i="4"/>
  <c r="N10" i="4"/>
  <c r="O10" i="4"/>
  <c r="P10" i="4"/>
  <c r="Q10" i="4"/>
  <c r="R10" i="4"/>
  <c r="S10" i="4"/>
  <c r="T10" i="4"/>
  <c r="U10" i="4"/>
  <c r="L10" i="4"/>
  <c r="L9" i="4"/>
  <c r="Y9" i="4" l="1"/>
  <c r="W9" i="4" l="1"/>
  <c r="X9" i="4"/>
  <c r="L23" i="4"/>
  <c r="L24" i="4"/>
  <c r="L25" i="4"/>
  <c r="L22" i="4"/>
  <c r="L37" i="4" s="1"/>
  <c r="L19" i="4"/>
  <c r="L20" i="4"/>
  <c r="V33" i="4"/>
  <c r="T33" i="4"/>
  <c r="R33" i="4"/>
  <c r="P33" i="4"/>
  <c r="N33" i="4"/>
  <c r="L8" i="4"/>
  <c r="V8" i="4"/>
  <c r="V7" i="4"/>
  <c r="L7" i="4"/>
  <c r="K20" i="4"/>
  <c r="K25" i="4"/>
  <c r="K8" i="4"/>
  <c r="K9" i="4"/>
  <c r="K7" i="4"/>
  <c r="O33" i="4" l="1"/>
  <c r="S33" i="4"/>
  <c r="M32" i="4"/>
  <c r="Q32" i="4"/>
  <c r="U32" i="4"/>
  <c r="N34" i="4"/>
  <c r="R34" i="4"/>
  <c r="V34" i="4"/>
  <c r="N32" i="4"/>
  <c r="R32" i="4"/>
  <c r="V32" i="4"/>
  <c r="M33" i="4"/>
  <c r="Q33" i="4"/>
  <c r="U33" i="4"/>
  <c r="O34" i="4"/>
  <c r="S34" i="4"/>
  <c r="O32" i="4"/>
  <c r="S32" i="4"/>
  <c r="P34" i="4"/>
  <c r="T34" i="4"/>
  <c r="L32" i="4"/>
  <c r="P32" i="4"/>
  <c r="T32" i="4"/>
  <c r="M34" i="4"/>
  <c r="Q34" i="4"/>
  <c r="U34" i="4"/>
  <c r="V26" i="4"/>
  <c r="L26" i="4"/>
  <c r="T26" i="4"/>
  <c r="M26" i="4"/>
  <c r="S26" i="4"/>
  <c r="O26" i="4"/>
  <c r="L34" i="4"/>
  <c r="U26" i="4"/>
  <c r="Q26" i="4"/>
  <c r="N26" i="4"/>
  <c r="P26" i="4"/>
  <c r="R26" i="4"/>
  <c r="Y17" i="4"/>
  <c r="X18" i="4"/>
  <c r="W17" i="4"/>
  <c r="X17" i="4"/>
  <c r="W7" i="4"/>
  <c r="Y15" i="4"/>
  <c r="W15" i="4"/>
  <c r="Y16" i="4"/>
  <c r="Y18" i="4"/>
  <c r="X16" i="4"/>
  <c r="W16" i="4"/>
  <c r="W10" i="4"/>
  <c r="W8" i="4"/>
  <c r="W18" i="4"/>
  <c r="X15" i="4"/>
  <c r="L33" i="4"/>
  <c r="P38" i="4" l="1"/>
  <c r="S38" i="4"/>
  <c r="M38" i="4" l="1"/>
  <c r="O38" i="4"/>
  <c r="V38" i="4"/>
  <c r="N38" i="4"/>
  <c r="U38" i="4"/>
  <c r="R38" i="4"/>
  <c r="Q38" i="4"/>
  <c r="L38" i="4"/>
  <c r="T38" i="4"/>
  <c r="W23" i="4" l="1"/>
  <c r="E114" i="7" s="1"/>
  <c r="W24" i="4"/>
  <c r="Y24" i="4"/>
  <c r="W25" i="4"/>
  <c r="E115" i="7"/>
  <c r="G115" i="7"/>
  <c r="X7" i="4"/>
  <c r="Y7" i="4"/>
  <c r="Y8" i="4"/>
  <c r="X10" i="4"/>
  <c r="X8" i="4"/>
  <c r="Y10" i="4"/>
  <c r="W19" i="4"/>
  <c r="E111" i="7" s="1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/>
  <c r="B74" i="7"/>
  <c r="E21" i="7"/>
  <c r="E20" i="7"/>
  <c r="C21" i="7"/>
  <c r="Z4" i="4"/>
  <c r="M35" i="5"/>
  <c r="N35" i="5"/>
  <c r="O35" i="5"/>
  <c r="P35" i="5"/>
  <c r="Q35" i="5"/>
  <c r="R35" i="5"/>
  <c r="M34" i="5"/>
  <c r="N34" i="5"/>
  <c r="V34" i="5" s="1"/>
  <c r="O34" i="5"/>
  <c r="P34" i="5"/>
  <c r="Q34" i="5"/>
  <c r="R34" i="5"/>
  <c r="R36" i="5" s="1"/>
  <c r="M33" i="5"/>
  <c r="N33" i="5"/>
  <c r="O33" i="5"/>
  <c r="P33" i="5"/>
  <c r="Q33" i="5"/>
  <c r="R33" i="5"/>
  <c r="M39" i="5"/>
  <c r="N39" i="5"/>
  <c r="O39" i="5"/>
  <c r="P39" i="5"/>
  <c r="Q39" i="5"/>
  <c r="R39" i="5"/>
  <c r="M38" i="5"/>
  <c r="N38" i="5"/>
  <c r="O38" i="5"/>
  <c r="P38" i="5"/>
  <c r="Q38" i="5"/>
  <c r="R38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L35" i="5"/>
  <c r="L34" i="5"/>
  <c r="L33" i="5"/>
  <c r="L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U141" i="2" s="1"/>
  <c r="V138" i="2"/>
  <c r="W138" i="2"/>
  <c r="X138" i="2"/>
  <c r="Y138" i="2"/>
  <c r="Z138" i="2"/>
  <c r="P138" i="2"/>
  <c r="Q137" i="2"/>
  <c r="R137" i="2"/>
  <c r="S137" i="2"/>
  <c r="T137" i="2"/>
  <c r="U137" i="2"/>
  <c r="V137" i="2"/>
  <c r="V143" i="2" s="1"/>
  <c r="W137" i="2"/>
  <c r="X137" i="2"/>
  <c r="X143" i="2" s="1"/>
  <c r="Y137" i="2"/>
  <c r="Z137" i="2"/>
  <c r="P137" i="2"/>
  <c r="Q136" i="2"/>
  <c r="R136" i="2"/>
  <c r="S136" i="2"/>
  <c r="S141" i="2" s="1"/>
  <c r="T136" i="2"/>
  <c r="U136" i="2"/>
  <c r="V136" i="2"/>
  <c r="W136" i="2"/>
  <c r="X136" i="2"/>
  <c r="Y136" i="2"/>
  <c r="Z136" i="2"/>
  <c r="P136" i="2"/>
  <c r="T35" i="5" l="1"/>
  <c r="V141" i="2"/>
  <c r="Y143" i="2"/>
  <c r="T38" i="5"/>
  <c r="M40" i="5"/>
  <c r="O40" i="5"/>
  <c r="Q36" i="5"/>
  <c r="T33" i="5"/>
  <c r="U34" i="5"/>
  <c r="W34" i="5"/>
  <c r="U35" i="5"/>
  <c r="W143" i="2"/>
  <c r="Q40" i="5"/>
  <c r="Q42" i="5" s="1"/>
  <c r="M36" i="5"/>
  <c r="R143" i="2"/>
  <c r="Q143" i="2"/>
  <c r="V39" i="5"/>
  <c r="R141" i="2"/>
  <c r="P143" i="2"/>
  <c r="W39" i="5"/>
  <c r="Z141" i="2"/>
  <c r="T143" i="2"/>
  <c r="U33" i="5"/>
  <c r="T34" i="5"/>
  <c r="V35" i="5"/>
  <c r="U36" i="5"/>
  <c r="S34" i="5"/>
  <c r="Q141" i="2"/>
  <c r="W33" i="5"/>
  <c r="S39" i="5"/>
  <c r="N36" i="5"/>
  <c r="V36" i="5" s="1"/>
  <c r="W141" i="2"/>
  <c r="Y141" i="2"/>
  <c r="U143" i="2"/>
  <c r="V33" i="5"/>
  <c r="U39" i="5"/>
  <c r="X141" i="2"/>
  <c r="T141" i="2"/>
  <c r="P141" i="2"/>
  <c r="S143" i="2"/>
  <c r="Z143" i="2"/>
  <c r="W35" i="5"/>
  <c r="R40" i="5"/>
  <c r="R42" i="5" s="1"/>
  <c r="N40" i="5"/>
  <c r="N42" i="5" s="1"/>
  <c r="P40" i="5"/>
  <c r="T40" i="5" s="1"/>
  <c r="O36" i="5"/>
  <c r="S36" i="5" s="1"/>
  <c r="S35" i="5"/>
  <c r="V38" i="5"/>
  <c r="L40" i="5"/>
  <c r="V40" i="5" s="1"/>
  <c r="S38" i="5"/>
  <c r="P36" i="5"/>
  <c r="T36" i="5" s="1"/>
  <c r="U38" i="5"/>
  <c r="W38" i="5"/>
  <c r="S33" i="5"/>
  <c r="W13" i="4"/>
  <c r="X22" i="4"/>
  <c r="F113" i="7" s="1"/>
  <c r="Y20" i="4"/>
  <c r="G112" i="7" s="1"/>
  <c r="Y22" i="4"/>
  <c r="G113" i="7" s="1"/>
  <c r="W20" i="4"/>
  <c r="E112" i="7" s="1"/>
  <c r="X33" i="4"/>
  <c r="X13" i="4"/>
  <c r="Y25" i="4"/>
  <c r="Y13" i="4"/>
  <c r="Y19" i="4"/>
  <c r="G111" i="7" s="1"/>
  <c r="Y23" i="4"/>
  <c r="G114" i="7" s="1"/>
  <c r="X19" i="4"/>
  <c r="F111" i="7" s="1"/>
  <c r="W12" i="4"/>
  <c r="W22" i="4"/>
  <c r="E113" i="7" s="1"/>
  <c r="F115" i="7"/>
  <c r="X25" i="4"/>
  <c r="X24" i="4"/>
  <c r="X23" i="4"/>
  <c r="F114" i="7" s="1"/>
  <c r="X20" i="4"/>
  <c r="F112" i="7" s="1"/>
  <c r="Y12" i="4"/>
  <c r="X12" i="4"/>
  <c r="U40" i="5" l="1"/>
  <c r="M42" i="5"/>
  <c r="W36" i="5"/>
  <c r="O42" i="5"/>
  <c r="T35" i="4"/>
  <c r="G9" i="7"/>
  <c r="E62" i="7" s="1"/>
  <c r="L42" i="5"/>
  <c r="W42" i="5" s="1"/>
  <c r="W40" i="5"/>
  <c r="P42" i="5"/>
  <c r="S40" i="5"/>
  <c r="Q35" i="4"/>
  <c r="Q40" i="4" s="1"/>
  <c r="W34" i="4"/>
  <c r="W38" i="4"/>
  <c r="X34" i="4"/>
  <c r="Y33" i="4"/>
  <c r="W33" i="4"/>
  <c r="Y32" i="4"/>
  <c r="L35" i="4"/>
  <c r="C8" i="7" s="1"/>
  <c r="U35" i="4"/>
  <c r="U40" i="4" s="1"/>
  <c r="M35" i="4"/>
  <c r="M40" i="4" s="1"/>
  <c r="P35" i="4"/>
  <c r="P40" i="4" s="1"/>
  <c r="Y34" i="4"/>
  <c r="R35" i="4"/>
  <c r="R40" i="4" s="1"/>
  <c r="W37" i="4"/>
  <c r="N35" i="4"/>
  <c r="N40" i="4" s="1"/>
  <c r="W26" i="4"/>
  <c r="V35" i="4"/>
  <c r="V40" i="4" s="1"/>
  <c r="X37" i="4"/>
  <c r="O35" i="4"/>
  <c r="O40" i="4" s="1"/>
  <c r="X32" i="4"/>
  <c r="W32" i="4"/>
  <c r="S35" i="4"/>
  <c r="Y37" i="4"/>
  <c r="X26" i="4"/>
  <c r="Y26" i="4"/>
  <c r="S42" i="5" l="1"/>
  <c r="S40" i="4"/>
  <c r="W35" i="4"/>
  <c r="K8" i="7"/>
  <c r="G61" i="7" s="1"/>
  <c r="F71" i="7" s="1"/>
  <c r="T40" i="4"/>
  <c r="C9" i="7"/>
  <c r="C62" i="7" s="1"/>
  <c r="D62" i="7" s="1"/>
  <c r="C72" i="7" s="1"/>
  <c r="L40" i="4"/>
  <c r="T42" i="5"/>
  <c r="V42" i="5"/>
  <c r="U42" i="5"/>
  <c r="C61" i="7"/>
  <c r="E8" i="7"/>
  <c r="I8" i="7"/>
  <c r="G8" i="7"/>
  <c r="X38" i="4"/>
  <c r="K9" i="7"/>
  <c r="X35" i="4"/>
  <c r="Y38" i="4"/>
  <c r="D72" i="7"/>
  <c r="Y35" i="4"/>
  <c r="J8" i="7" l="1"/>
  <c r="F20" i="7" s="1"/>
  <c r="I9" i="7"/>
  <c r="I10" i="7" s="1"/>
  <c r="C10" i="7"/>
  <c r="F9" i="7"/>
  <c r="D21" i="7" s="1"/>
  <c r="E9" i="7"/>
  <c r="E10" i="7" s="1"/>
  <c r="Y40" i="4"/>
  <c r="X40" i="4"/>
  <c r="G62" i="7"/>
  <c r="J9" i="7"/>
  <c r="F21" i="7" s="1"/>
  <c r="K10" i="7"/>
  <c r="W40" i="4"/>
  <c r="E61" i="7"/>
  <c r="G10" i="7"/>
  <c r="F8" i="7"/>
  <c r="D20" i="7" s="1"/>
  <c r="C63" i="7"/>
  <c r="F61" i="7"/>
  <c r="E71" i="7" s="1"/>
  <c r="H10" i="7" l="1"/>
  <c r="E22" i="7" s="1"/>
  <c r="J10" i="7"/>
  <c r="F22" i="7" s="1"/>
  <c r="F10" i="7"/>
  <c r="D22" i="7" s="1"/>
  <c r="D10" i="7"/>
  <c r="C22" i="7" s="1"/>
  <c r="D71" i="7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<sst xmlns="http://schemas.openxmlformats.org/spreadsheetml/2006/main" count="3055" uniqueCount="424">
  <si>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</si>
  <si>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</si>
  <si>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</si>
  <si>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</si>
  <si>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</si>
  <si>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</si>
  <si>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</si>
  <si>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</si>
  <si>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</si>
  <si>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</si>
  <si>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</si>
  <si>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</si>
  <si>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</si>
  <si>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</si>
  <si>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</si>
  <si>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</si>
  <si>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</si>
  <si>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</si>
  <si>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</si>
  <si>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</si>
  <si>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</si>
  <si>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</si>
  <si>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</si>
  <si>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</si>
  <si>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</si>
  <si>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</si>
  <si>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</si>
  <si>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</si>
  <si>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</si>
  <si>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</si>
  <si>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</si>
  <si>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</si>
  <si>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</si>
  <si>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</si>
  <si>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</si>
  <si>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</si>
  <si>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</si>
  <si>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</si>
  <si>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</si>
  <si>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</si>
  <si>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</si>
  <si>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</si>
  <si>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</si>
  <si>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</si>
  <si>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</si>
  <si>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</si>
  <si>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</si>
  <si>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</si>
  <si>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</si>
  <si>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</si>
  <si>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</si>
  <si>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</si>
  <si>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</si>
  <si>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</si>
  <si>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</si>
  <si>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</si>
  <si>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</si>
  <si>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</si>
  <si>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</si>
  <si>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</si>
  <si>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</si>
  <si>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</si>
  <si>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</si>
  <si>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</si>
  <si>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</si>
  <si>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</si>
  <si>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</si>
  <si>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</si>
  <si>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</si>
  <si>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</si>
  <si>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</si>
  <si>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</si>
  <si>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</si>
  <si>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</si>
  <si>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</si>
  <si>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</si>
  <si>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</si>
  <si>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</si>
  <si>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</si>
  <si>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</si>
  <si>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</si>
  <si>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</si>
  <si>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</si>
  <si>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</si>
  <si>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</si>
  <si>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</si>
  <si>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</si>
  <si>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</si>
  <si>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</si>
  <si>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</si>
  <si>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</si>
  <si>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</si>
  <si>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</si>
  <si>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</si>
  <si>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</si>
  <si>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</si>
  <si>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</si>
  <si>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</si>
  <si>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</si>
  <si>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</si>
  <si>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</si>
  <si>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</si>
  <si>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</si>
  <si>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</si>
  <si>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</si>
  <si>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</si>
  <si>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</si>
  <si>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</si>
  <si>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</si>
  <si>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</si>
  <si>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</si>
  <si>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</si>
  <si>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</si>
  <si>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</si>
  <si>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</si>
  <si>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</si>
  <si>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</si>
  <si>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</si>
  <si>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</si>
  <si>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</si>
  <si>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</si>
  <si>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</si>
  <si>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</si>
  <si>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</si>
  <si>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</si>
  <si>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</si>
  <si>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</si>
  <si>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</si>
  <si>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</si>
  <si>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</si>
  <si>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</si>
  <si>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</si>
  <si>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</si>
  <si>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</si>
  <si>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</si>
  <si>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</si>
  <si>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</si>
  <si>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</si>
  <si>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</si>
  <si>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</si>
  <si>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</si>
  <si>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</si>
  <si>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</si>
  <si>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</si>
  <si>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</si>
  <si>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</si>
  <si>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</si>
  <si>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</si>
  <si>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</si>
  <si>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</si>
  <si>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</si>
  <si>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</si>
  <si>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</si>
  <si>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</si>
  <si>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</si>
  <si>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</si>
  <si>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</si>
  <si>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</si>
  <si>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</si>
  <si>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</si>
  <si>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</si>
  <si>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</si>
  <si>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</si>
  <si>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</si>
  <si>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</si>
  <si>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</si>
  <si>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</si>
  <si>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</si>
  <si>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</si>
  <si>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</si>
  <si>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</si>
  <si>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</si>
  <si>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</si>
  <si>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</si>
  <si>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</si>
  <si>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</si>
  <si>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</si>
  <si>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</si>
  <si>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</si>
  <si>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</si>
  <si>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</si>
  <si>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</si>
  <si>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</si>
  <si>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</si>
  <si>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</si>
  <si>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</si>
  <si>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</si>
  <si>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</si>
  <si>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</si>
  <si>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</si>
  <si>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</si>
  <si>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</si>
  <si>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</si>
  <si>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</si>
  <si>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</si>
  <si>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</si>
  <si>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</si>
  <si>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</si>
  <si>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</si>
  <si>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</si>
  <si>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</si>
  <si>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</si>
  <si>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</si>
  <si>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</si>
  <si>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</si>
  <si>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</si>
  <si>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</si>
  <si>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</si>
  <si>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</si>
  <si>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</si>
  <si>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</si>
  <si>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</si>
  <si>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</si>
  <si>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</si>
  <si>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</si>
  <si>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</si>
  <si>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</si>
  <si>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</si>
  <si>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</si>
  <si>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</si>
  <si>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</si>
  <si>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</si>
  <si>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</si>
  <si>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</si>
  <si>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</si>
  <si>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</si>
  <si>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</si>
  <si>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</si>
  <si>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</si>
  <si>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</si>
  <si>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</si>
  <si>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</si>
  <si>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</si>
  <si>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</si>
  <si>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</si>
  <si>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</si>
  <si>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</si>
  <si>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</si>
  <si>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</si>
  <si>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</si>
  <si>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</si>
  <si>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</si>
  <si>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</si>
  <si>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</si>
  <si>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</si>
  <si>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</si>
  <si>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</si>
  <si>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</si>
  <si>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</si>
  <si>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</si>
  <si>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</si>
  <si>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</si>
  <si>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</si>
  <si>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</si>
  <si>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</si>
  <si>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</si>
  <si>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</si>
  <si>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</si>
  <si>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</si>
  <si>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</si>
  <si>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</si>
  <si>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</si>
  <si>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</si>
  <si>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</si>
  <si>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</si>
  <si>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</si>
  <si>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</si>
  <si>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</si>
  <si>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</si>
  <si>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</si>
  <si>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</si>
  <si>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</si>
  <si>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</si>
  <si>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</si>
  <si>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</si>
  <si>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</si>
  <si>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</si>
  <si>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</si>
  <si>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</si>
  <si>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</si>
  <si>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</si>
  <si>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</si>
  <si>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</si>
  <si>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</si>
  <si>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</si>
  <si>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</si>
  <si>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</si>
  <si>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</si>
  <si>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</si>
  <si>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</si>
  <si>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</si>
  <si>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</si>
  <si>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</si>
  <si>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</si>
  <si>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</si>
  <si>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</si>
  <si>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</si>
  <si>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</si>
  <si>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</si>
  <si>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</si>
  <si>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</si>
  <si>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</si>
  <si>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</si>
  <si>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</si>
  <si>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</si>
  <si>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</si>
  <si>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</si>
  <si>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</si>
  <si>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</si>
  <si>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</si>
  <si>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</si>
  <si>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</si>
  <si>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</si>
  <si>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</si>
  <si>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</si>
  <si>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</si>
  <si>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</si>
  <si>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</si>
  <si>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</si>
  <si>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</si>
  <si>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</si>
  <si>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</si>
  <si>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</si>
  <si>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</si>
  <si>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</si>
  <si>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</si>
  <si>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</si>
  <si>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</si>
  <si>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</si>
  <si>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</si>
  <si>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</si>
  <si>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</si>
  <si>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</si>
  <si>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</si>
  <si>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</si>
  <si>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</si>
  <si>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</si>
  <si>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</si>
  <si>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</si>
  <si>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</si>
  <si>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</si>
  <si>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</si>
  <si>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</si>
  <si>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</si>
  <si>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</si>
  <si>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</si>
  <si>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</si>
  <si>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</si>
  <si>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</si>
  <si>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</si>
  <si>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</si>
  <si>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</si>
  <si>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</si>
  <si>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</si>
  <si>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</si>
  <si>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</si>
  <si>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</si>
  <si>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</si>
  <si>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</si>
  <si>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</si>
  <si>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</si>
  <si>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</si>
  <si>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</si>
  <si>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</si>
  <si>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</si>
  <si>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</si>
  <si>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</si>
  <si>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</si>
  <si>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</si>
  <si>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</si>
  <si>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</si>
  <si>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Fuente: Grupo de Gestión Financiera Función Pública  - SIIF Nación</t>
  </si>
  <si>
    <t>Elaboró:</t>
  </si>
  <si>
    <t>Revisó:</t>
  </si>
  <si>
    <t>EJECUCION PROYECTOS DE INVERSION A 22 DE DICIEMBRE DE 2015</t>
  </si>
  <si>
    <t xml:space="preserve">Comparativo Ejecucion a 31 de enero de 2016 </t>
  </si>
  <si>
    <t>0599</t>
  </si>
  <si>
    <t>0505</t>
  </si>
  <si>
    <t>Profesional Especializado Grupo de Gestion Financiera</t>
  </si>
  <si>
    <t>Coordinadora Grupo de Gestion Financiera</t>
  </si>
  <si>
    <t>A-01-01-01</t>
  </si>
  <si>
    <t>01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</si>
  <si>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</si>
  <si>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</si>
  <si>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</si>
  <si>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</si>
  <si>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</si>
  <si>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</si>
  <si>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</si>
  <si>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</si>
  <si>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</si>
  <si>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</si>
  <si>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</si>
  <si>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</si>
  <si>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</si>
  <si>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</si>
  <si>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</si>
  <si>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</si>
  <si>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</si>
  <si>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A-03-10-01-001</t>
  </si>
  <si>
    <t>SENTENCIAS</t>
  </si>
  <si>
    <t>A-08-01</t>
  </si>
  <si>
    <t>08</t>
  </si>
  <si>
    <t>IMPUESTOS</t>
  </si>
  <si>
    <t>A-08-04-01</t>
  </si>
  <si>
    <t>CUOTA DE FISCALIZACIÓN Y AUDITAJE</t>
  </si>
  <si>
    <t>C-0599-1000-4</t>
  </si>
  <si>
    <t>MEJORAMIENTO DE LA IMAGEN Y FUNCIONALIDAD DEL EDIFICIO SEDE DEL DEPARTAMENTO ADMINISTRATIVO DE LA FUNCIÓN PÚBLICA  BOGOTÁ</t>
  </si>
  <si>
    <t>C-0599-1000-5</t>
  </si>
  <si>
    <t>MEJORAMIENTO DE LA GESTIÓN DE LAS POLÍTICAS PÚBLICAS A TRAVÉS DE LAS TIC  NACIONAL</t>
  </si>
  <si>
    <t>Jose Daniel Pinzón Garcia</t>
  </si>
  <si>
    <t>INCAPACIDADES Y LICENCIAS DE MATERNIDAD Y PATERNIDAD (NO DE PENSIONES)</t>
  </si>
  <si>
    <t>C-0505-1000-3</t>
  </si>
  <si>
    <t>MEJORAMIENTO DE LOS NIVELES DE EFICIENCIA Y PRODUCTIVIDAD DE LAS ENTIDADES PÚBLICAS DEL ORDEN NACIONAL Y TERRITORIAL.   NACIONAL</t>
  </si>
  <si>
    <t>C-0505-1000-4</t>
  </si>
  <si>
    <t>DISEÑO DE POLÍTICAS Y LINEAMIENTOS EN TEMAS DE FUNCIÓN PÚBLICA PARA EL MEJORAMIENTO CONTINUO DE LA ADMINISTRACIÓN PÚBLICA.   NACIONAL</t>
  </si>
  <si>
    <t>Jeanette Carolina Rivera Melo</t>
  </si>
  <si>
    <t>Ejecución Presupuestal Acumulada a 31 de ENERO de 2021</t>
  </si>
  <si>
    <t>Enero-Enero</t>
  </si>
  <si>
    <t>A-01-01-04</t>
  </si>
  <si>
    <t>OTROS GASTOS DE PERSONAL - DISTRIBUCIÓN PREVIO CONCEPTO DGPPN</t>
  </si>
  <si>
    <t>A-03-03-01-999</t>
  </si>
  <si>
    <t>999</t>
  </si>
  <si>
    <t>OTRAS TRANSFERENCIAS - DISTRIBUCIÓN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</si>
</sst>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  <numFmt numFmtId="172" formatCode="_-* #,##0.00_-;\-* #,##0.00_-;_-* &quot;-&quot;_-;_-@_-"/>
    <numFmt numFmtId="173" formatCode="[$-1240A]&quot;$&quot;\ #,##0.00;\-&quot;$&quot;\ #,##0.00"/>
  </numFmts>
  <fonts count="5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8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167" fontId="26" fillId="0" borderId="28" xfId="2" applyNumberFormat="1" applyFont="1" applyFill="1" applyBorder="1" applyAlignment="1">
      <alignment horizontal="center" vertical="center"/>
    </xf>
    <xf numFmtId="166" fontId="26" fillId="0" borderId="28" xfId="1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29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4" xfId="0" applyFont="1" applyFill="1" applyBorder="1" applyAlignment="1">
      <alignment vertical="center"/>
    </xf>
    <xf numFmtId="0" fontId="30" fillId="16" borderId="45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7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7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0" fontId="42" fillId="0" borderId="4" xfId="0" applyNumberFormat="1" applyFont="1" applyFill="1" applyBorder="1" applyAlignment="1">
      <alignment horizontal="left" vertical="center" wrapText="1" readingOrder="1"/>
    </xf>
    <xf numFmtId="0" fontId="42" fillId="0" borderId="25" xfId="0" applyNumberFormat="1" applyFont="1" applyFill="1" applyBorder="1" applyAlignment="1">
      <alignment horizontal="left" vertical="center" wrapText="1" readingOrder="1"/>
    </xf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39" xfId="0" applyFont="1" applyFill="1" applyBorder="1"/>
    <xf numFmtId="165" fontId="47" fillId="0" borderId="39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42" fillId="0" borderId="0" xfId="0" applyNumberFormat="1" applyFont="1" applyFill="1" applyBorder="1" applyAlignment="1">
      <alignment horizontal="center" vertical="center" wrapText="1" readingOrder="1"/>
    </xf>
    <xf numFmtId="0" fontId="36" fillId="0" borderId="48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6" fillId="19" borderId="23" xfId="0" applyNumberFormat="1" applyFont="1" applyFill="1" applyBorder="1" applyAlignment="1">
      <alignment horizontal="center" vertical="center" wrapText="1" readingOrder="1"/>
    </xf>
    <xf numFmtId="0" fontId="36" fillId="12" borderId="23" xfId="0" applyNumberFormat="1" applyFont="1" applyFill="1" applyBorder="1" applyAlignment="1">
      <alignment horizontal="center" vertical="center" wrapText="1" readingOrder="1"/>
    </xf>
    <xf numFmtId="0" fontId="39" fillId="19" borderId="23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2" borderId="24" xfId="0" applyFont="1" applyFill="1" applyBorder="1" applyAlignment="1">
      <alignment horizontal="center" vertical="center" wrapText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9" borderId="16" xfId="0" applyNumberFormat="1" applyFont="1" applyFill="1" applyBorder="1" applyAlignment="1">
      <alignment horizontal="center" vertical="center" wrapText="1" readingOrder="1"/>
    </xf>
    <xf numFmtId="0" fontId="36" fillId="12" borderId="16" xfId="0" applyNumberFormat="1" applyFont="1" applyFill="1" applyBorder="1" applyAlignment="1">
      <alignment horizontal="center" vertical="center" wrapText="1" readingOrder="1"/>
    </xf>
    <xf numFmtId="39" fontId="49" fillId="4" borderId="46" xfId="0" applyNumberFormat="1" applyFont="1" applyFill="1" applyBorder="1" applyAlignment="1">
      <alignment horizontal="right" vertical="center" wrapText="1" readingOrder="1"/>
    </xf>
    <xf numFmtId="39" fontId="49" fillId="4" borderId="25" xfId="0" applyNumberFormat="1" applyFont="1" applyFill="1" applyBorder="1" applyAlignment="1">
      <alignment horizontal="center" vertical="center" wrapText="1" readingOrder="1"/>
    </xf>
    <xf numFmtId="39" fontId="50" fillId="4" borderId="26" xfId="0" applyNumberFormat="1" applyFont="1" applyFill="1" applyBorder="1" applyAlignment="1">
      <alignment horizontal="center"/>
    </xf>
    <xf numFmtId="39" fontId="50" fillId="4" borderId="17" xfId="0" applyNumberFormat="1" applyFont="1" applyFill="1" applyBorder="1" applyAlignment="1">
      <alignment horizontal="center"/>
    </xf>
    <xf numFmtId="0" fontId="51" fillId="0" borderId="2" xfId="0" applyNumberFormat="1" applyFont="1" applyFill="1" applyBorder="1" applyAlignment="1">
      <alignment horizontal="center" vertical="center" wrapText="1" readingOrder="1"/>
    </xf>
    <xf numFmtId="0" fontId="51" fillId="0" borderId="2" xfId="0" applyNumberFormat="1" applyFont="1" applyFill="1" applyBorder="1" applyAlignment="1">
      <alignment horizontal="left" vertical="center" wrapText="1" readingOrder="1"/>
    </xf>
    <xf numFmtId="39" fontId="42" fillId="0" borderId="49" xfId="0" applyNumberFormat="1" applyFont="1" applyFill="1" applyBorder="1" applyAlignment="1">
      <alignment horizontal="center" vertical="center" wrapText="1" readingOrder="1"/>
    </xf>
    <xf numFmtId="0" fontId="51" fillId="0" borderId="8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2" xfId="0" applyNumberFormat="1" applyFont="1" applyFill="1" applyBorder="1" applyAlignment="1">
      <alignment horizontal="center" vertical="center" wrapText="1" readingOrder="1"/>
    </xf>
    <xf numFmtId="0" fontId="51" fillId="0" borderId="13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center" vertical="center" wrapText="1" readingOrder="1"/>
    </xf>
    <xf numFmtId="0" fontId="51" fillId="0" borderId="20" xfId="0" applyNumberFormat="1" applyFont="1" applyFill="1" applyBorder="1" applyAlignment="1">
      <alignment horizontal="left" vertical="center" wrapText="1" readingOrder="1"/>
    </xf>
    <xf numFmtId="39" fontId="42" fillId="0" borderId="50" xfId="0" applyNumberFormat="1" applyFont="1" applyFill="1" applyBorder="1" applyAlignment="1">
      <alignment horizontal="center" vertical="center" wrapText="1" readingOrder="1"/>
    </xf>
    <xf numFmtId="39" fontId="42" fillId="0" borderId="52" xfId="0" applyNumberFormat="1" applyFont="1" applyFill="1" applyBorder="1" applyAlignment="1">
      <alignment horizontal="center" vertical="center" wrapText="1" readingOrder="1"/>
    </xf>
    <xf numFmtId="39" fontId="42" fillId="0" borderId="53" xfId="0" applyNumberFormat="1" applyFont="1" applyFill="1" applyBorder="1" applyAlignment="1">
      <alignment horizontal="center" vertical="center" wrapText="1" readingOrder="1"/>
    </xf>
    <xf numFmtId="39" fontId="42" fillId="0" borderId="8" xfId="0" applyNumberFormat="1" applyFont="1" applyFill="1" applyBorder="1" applyAlignment="1">
      <alignment horizontal="center" vertical="center" wrapText="1" readingOrder="1"/>
    </xf>
    <xf numFmtId="39" fontId="42" fillId="0" borderId="12" xfId="0" applyNumberFormat="1" applyFont="1" applyFill="1" applyBorder="1" applyAlignment="1">
      <alignment horizontal="center" vertical="center" wrapText="1" readingOrder="1"/>
    </xf>
    <xf numFmtId="172" fontId="51" fillId="0" borderId="10" xfId="3" applyNumberFormat="1" applyFont="1" applyFill="1" applyBorder="1" applyAlignment="1">
      <alignment horizontal="right" vertical="center" wrapText="1" readingOrder="1"/>
    </xf>
    <xf numFmtId="172" fontId="51" fillId="0" borderId="2" xfId="3" applyNumberFormat="1" applyFont="1" applyFill="1" applyBorder="1" applyAlignment="1">
      <alignment horizontal="right" vertical="center" wrapText="1" readingOrder="1"/>
    </xf>
    <xf numFmtId="172" fontId="51" fillId="0" borderId="20" xfId="3" applyNumberFormat="1" applyFont="1" applyFill="1" applyBorder="1" applyAlignment="1">
      <alignment horizontal="right" vertical="center" wrapText="1" readingOrder="1"/>
    </xf>
    <xf numFmtId="4" fontId="43" fillId="0" borderId="47" xfId="0" applyNumberFormat="1" applyFont="1" applyFill="1" applyBorder="1" applyAlignment="1" applyProtection="1">
      <alignment horizontal="center"/>
    </xf>
    <xf numFmtId="0" fontId="42" fillId="0" borderId="43" xfId="0" applyNumberFormat="1" applyFont="1" applyFill="1" applyBorder="1" applyAlignment="1">
      <alignment horizontal="left" vertical="center" wrapText="1" readingOrder="1"/>
    </xf>
    <xf numFmtId="39" fontId="49" fillId="4" borderId="15" xfId="0" applyNumberFormat="1" applyFont="1" applyFill="1" applyBorder="1" applyAlignment="1">
      <alignment horizontal="center" vertical="center" wrapText="1" readingOrder="1"/>
    </xf>
    <xf numFmtId="39" fontId="37" fillId="0" borderId="8" xfId="0" applyNumberFormat="1" applyFont="1" applyFill="1" applyBorder="1" applyAlignment="1">
      <alignment horizontal="center"/>
    </xf>
    <xf numFmtId="39" fontId="37" fillId="0" borderId="10" xfId="0" applyNumberFormat="1" applyFont="1" applyFill="1" applyBorder="1" applyAlignment="1">
      <alignment horizontal="center"/>
    </xf>
    <xf numFmtId="39" fontId="50" fillId="4" borderId="6" xfId="0" applyNumberFormat="1" applyFont="1" applyFill="1" applyBorder="1" applyAlignment="1">
      <alignment horizontal="center"/>
    </xf>
    <xf numFmtId="39" fontId="42" fillId="0" borderId="51" xfId="0" applyNumberFormat="1" applyFont="1" applyFill="1" applyBorder="1" applyAlignment="1">
      <alignment horizontal="center" vertical="center" wrapText="1" readingOrder="1"/>
    </xf>
    <xf numFmtId="39" fontId="50" fillId="4" borderId="15" xfId="0" applyNumberFormat="1" applyFont="1" applyFill="1" applyBorder="1" applyAlignment="1">
      <alignment horizontal="center" vertical="center"/>
    </xf>
    <xf numFmtId="172" fontId="37" fillId="0" borderId="10" xfId="3" applyNumberFormat="1" applyFont="1" applyFill="1" applyBorder="1"/>
    <xf numFmtId="172" fontId="37" fillId="0" borderId="5" xfId="3" applyNumberFormat="1" applyFont="1" applyFill="1" applyBorder="1"/>
    <xf numFmtId="172" fontId="37" fillId="0" borderId="14" xfId="3" applyNumberFormat="1" applyFont="1" applyFill="1" applyBorder="1"/>
    <xf numFmtId="172" fontId="50" fillId="4" borderId="16" xfId="3" applyNumberFormat="1" applyFont="1" applyFill="1" applyBorder="1"/>
    <xf numFmtId="172" fontId="37" fillId="0" borderId="49" xfId="3" applyNumberFormat="1" applyFont="1" applyFill="1" applyBorder="1"/>
    <xf numFmtId="172" fontId="50" fillId="4" borderId="46" xfId="3" applyNumberFormat="1" applyFont="1" applyFill="1" applyBorder="1"/>
    <xf numFmtId="172" fontId="50" fillId="4" borderId="14" xfId="3" applyNumberFormat="1" applyFont="1" applyFill="1" applyBorder="1"/>
    <xf numFmtId="172" fontId="50" fillId="4" borderId="54" xfId="3" applyNumberFormat="1" applyFont="1" applyFill="1" applyBorder="1"/>
    <xf numFmtId="172" fontId="37" fillId="0" borderId="0" xfId="3" applyNumberFormat="1" applyFont="1" applyFill="1" applyBorder="1"/>
    <xf numFmtId="172" fontId="49" fillId="4" borderId="6" xfId="3" applyNumberFormat="1" applyFont="1" applyFill="1" applyBorder="1" applyAlignment="1">
      <alignment horizontal="right" vertical="center" wrapText="1" readingOrder="1"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41" fontId="42" fillId="0" borderId="0" xfId="3" applyFont="1" applyFill="1" applyBorder="1" applyAlignment="1">
      <alignment horizontal="left" vertical="center" wrapText="1" readingOrder="1"/>
    </xf>
    <xf numFmtId="172" fontId="42" fillId="0" borderId="0" xfId="3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39" fontId="42" fillId="0" borderId="55" xfId="0" applyNumberFormat="1" applyFont="1" applyFill="1" applyBorder="1" applyAlignment="1">
      <alignment horizontal="center" vertical="center" wrapText="1" readingOrder="1"/>
    </xf>
    <xf numFmtId="0" fontId="52" fillId="0" borderId="1" xfId="0" applyNumberFormat="1" applyFont="1" applyFill="1" applyBorder="1" applyAlignment="1">
      <alignment horizontal="center" vertical="center" wrapText="1" readingOrder="1"/>
    </xf>
    <xf numFmtId="0" fontId="52" fillId="0" borderId="0" xfId="0" applyNumberFormat="1" applyFont="1" applyFill="1" applyBorder="1" applyAlignment="1">
      <alignment horizontal="center" vertical="center" wrapText="1" readingOrder="1"/>
    </xf>
    <xf numFmtId="0" fontId="53" fillId="0" borderId="0" xfId="0" applyFont="1" applyFill="1" applyBorder="1"/>
    <xf numFmtId="0" fontId="54" fillId="0" borderId="1" xfId="0" applyNumberFormat="1" applyFont="1" applyFill="1" applyBorder="1" applyAlignment="1">
      <alignment horizontal="center" vertical="center" wrapText="1" readingOrder="1"/>
    </xf>
    <xf numFmtId="0" fontId="54" fillId="0" borderId="1" xfId="0" applyNumberFormat="1" applyFont="1" applyFill="1" applyBorder="1" applyAlignment="1">
      <alignment horizontal="left" vertical="center" wrapText="1" readingOrder="1"/>
    </xf>
    <xf numFmtId="0" fontId="54" fillId="0" borderId="1" xfId="0" applyNumberFormat="1" applyFont="1" applyFill="1" applyBorder="1" applyAlignment="1">
      <alignment vertical="center" wrapText="1" readingOrder="1"/>
    </xf>
    <xf numFmtId="173" fontId="54" fillId="0" borderId="1" xfId="0" applyNumberFormat="1" applyFont="1" applyFill="1" applyBorder="1" applyAlignment="1">
      <alignment horizontal="right" vertical="center" wrapText="1" readingOrder="1"/>
    </xf>
    <xf numFmtId="0" fontId="52" fillId="0" borderId="1" xfId="0" applyNumberFormat="1" applyFont="1" applyFill="1" applyBorder="1" applyAlignment="1">
      <alignment horizontal="left" vertical="center" wrapText="1" readingOrder="1"/>
    </xf>
    <xf numFmtId="0" fontId="55" fillId="0" borderId="1" xfId="0" applyNumberFormat="1" applyFont="1" applyFill="1" applyBorder="1" applyAlignment="1">
      <alignment horizontal="right" vertical="center" wrapText="1" readingOrder="1"/>
    </xf>
    <xf numFmtId="0" fontId="3" fillId="0" borderId="20" xfId="0" applyNumberFormat="1" applyFont="1" applyFill="1" applyBorder="1" applyAlignment="1">
      <alignment horizontal="left" vertical="center" wrapText="1" readingOrder="1"/>
    </xf>
    <xf numFmtId="0" fontId="3" fillId="0" borderId="2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4" fontId="45" fillId="4" borderId="6" xfId="0" applyNumberFormat="1" applyFont="1" applyFill="1" applyBorder="1" applyAlignment="1" applyProtection="1">
      <alignment horizontal="center" vertical="center"/>
    </xf>
    <xf numFmtId="4" fontId="45" fillId="4" borderId="7" xfId="0" applyNumberFormat="1" applyFont="1" applyFill="1" applyBorder="1" applyAlignment="1" applyProtection="1">
      <alignment horizontal="center" vertical="center"/>
    </xf>
    <xf numFmtId="4" fontId="45" fillId="4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9" fillId="16" borderId="40" xfId="0" applyFont="1" applyFill="1" applyBorder="1" applyAlignment="1">
      <alignment horizontal="center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3" xfId="0" applyFont="1" applyFill="1" applyBorder="1" applyAlignment="1">
      <alignment horizontal="center" vertical="center" wrapText="1"/>
    </xf>
    <xf numFmtId="0" fontId="30" fillId="16" borderId="44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29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0.11065678896561698</c:v>
                </c:pt>
                <c:pt idx="2">
                  <c:v>0.91983862874214917</c:v>
                </c:pt>
                <c:pt idx="3">
                  <c:v>5.5821569027674461E-2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0.51060779468921036</c:v>
                </c:pt>
                <c:pt idx="2">
                  <c:v>0.93122178299834424</c:v>
                </c:pt>
                <c:pt idx="3">
                  <c:v>1.3806350062361205E-4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0.9310534864475789</c:v>
                </c:pt>
                <c:pt idx="1">
                  <c:v>0.28070765386412305</c:v>
                </c:pt>
                <c:pt idx="2">
                  <c:v>0.92467850962465115</c:v>
                </c:pt>
                <c:pt idx="3">
                  <c:v>3.2146098432659136E-2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3051.50202244</c:v>
                </c:pt>
                <c:pt idx="1">
                  <c:v>1539.3509280000001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10415.080871</c:v>
                </c:pt>
                <c:pt idx="1">
                  <c:v>2.8161390000000002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13466.58289344</c:v>
                </c:pt>
                <c:pt idx="1">
                  <c:v>1542.1670670000001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70.892163093987065</c:v>
                </c:pt>
                <c:pt idx="1">
                  <c:v>3.6832213139698255E-2</c:v>
                </c:pt>
                <c:pt idx="2">
                  <c:v>3.6832213139698255E-2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53.684236555556929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Z51"/>
  <sheetViews>
    <sheetView showGridLines="0" tabSelected="1" zoomScaleNormal="100" workbookViewId="0">
      <selection sqref="A1:AF53"/>
    </sheetView>
  </sheetViews>
  <sheetFormatPr baseColWidth="10" defaultColWidth="11.42578125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3" width="18.85546875" style="131" bestFit="1" customWidth="1"/>
    <col min="14" max="14" width="17.5703125" style="131" customWidth="1"/>
    <col min="15" max="15" width="19.85546875" style="131" customWidth="1"/>
    <col min="16" max="16" width="18.28515625" style="131" bestFit="1" customWidth="1"/>
    <col min="17" max="17" width="19.42578125" style="131" bestFit="1" customWidth="1"/>
    <col min="18" max="18" width="18.85546875" style="131" bestFit="1" customWidth="1"/>
    <col min="19" max="19" width="21.5703125" style="131" customWidth="1"/>
    <col min="20" max="20" width="19.28515625" style="131" customWidth="1"/>
    <col min="21" max="21" width="21.42578125" style="131" customWidth="1"/>
    <col min="22" max="22" width="19.85546875" style="131" customWidth="1"/>
    <col min="23" max="23" width="12.7109375" style="131" customWidth="1"/>
    <col min="24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49" t="s">
        <v>347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132"/>
    </row>
    <row r="3" spans="2:26" ht="14.25" x14ac:dyDescent="0.2">
      <c r="B3" s="249" t="s">
        <v>348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133"/>
    </row>
    <row r="4" spans="2:26" ht="14.25" x14ac:dyDescent="0.2">
      <c r="B4" s="249" t="s">
        <v>417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132" t="str">
        <f>+TRIM(B4)</f>
        <v>Ejecución Presupuestal Acumulada a 31 de ENERO de 2021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72" t="s">
        <v>9</v>
      </c>
      <c r="C6" s="173" t="s">
        <v>10</v>
      </c>
      <c r="D6" s="173" t="s">
        <v>11</v>
      </c>
      <c r="E6" s="173" t="s">
        <v>12</v>
      </c>
      <c r="F6" s="173" t="s">
        <v>13</v>
      </c>
      <c r="G6" s="173" t="s">
        <v>14</v>
      </c>
      <c r="H6" s="173" t="s">
        <v>17</v>
      </c>
      <c r="I6" s="173" t="s">
        <v>18</v>
      </c>
      <c r="J6" s="173" t="s">
        <v>19</v>
      </c>
      <c r="K6" s="173" t="s">
        <v>20</v>
      </c>
      <c r="L6" s="173" t="s">
        <v>21</v>
      </c>
      <c r="M6" s="173" t="s">
        <v>22</v>
      </c>
      <c r="N6" s="173" t="s">
        <v>23</v>
      </c>
      <c r="O6" s="175" t="s">
        <v>24</v>
      </c>
      <c r="P6" s="173" t="s">
        <v>25</v>
      </c>
      <c r="Q6" s="173" t="s">
        <v>26</v>
      </c>
      <c r="R6" s="173" t="s">
        <v>27</v>
      </c>
      <c r="S6" s="174" t="s">
        <v>28</v>
      </c>
      <c r="T6" s="176" t="s">
        <v>29</v>
      </c>
      <c r="U6" s="173" t="s">
        <v>30</v>
      </c>
      <c r="V6" s="177" t="s">
        <v>31</v>
      </c>
      <c r="W6" s="179" t="s">
        <v>342</v>
      </c>
      <c r="X6" s="178" t="s">
        <v>343</v>
      </c>
      <c r="Y6" s="180" t="s">
        <v>344</v>
      </c>
    </row>
    <row r="7" spans="2:26" ht="24" customHeight="1" x14ac:dyDescent="0.2">
      <c r="B7" s="192" t="s">
        <v>35</v>
      </c>
      <c r="C7" s="193" t="s">
        <v>381</v>
      </c>
      <c r="D7" s="193" t="s">
        <v>381</v>
      </c>
      <c r="E7" s="193" t="s">
        <v>381</v>
      </c>
      <c r="F7" s="193"/>
      <c r="G7" s="136"/>
      <c r="H7" s="136" t="s">
        <v>38</v>
      </c>
      <c r="I7" s="136">
        <v>10</v>
      </c>
      <c r="J7" s="136" t="s">
        <v>40</v>
      </c>
      <c r="K7" s="194" t="str">
        <f>+'Datos Iniciales'!O5</f>
        <v>SALARIO</v>
      </c>
      <c r="L7" s="204">
        <f>+'Datos Iniciales'!P5</f>
        <v>16118237576</v>
      </c>
      <c r="M7" s="204">
        <f>+'Datos Iniciales'!Q5</f>
        <v>0</v>
      </c>
      <c r="N7" s="204">
        <f>+'Datos Iniciales'!R5</f>
        <v>0</v>
      </c>
      <c r="O7" s="204">
        <f>+'Datos Iniciales'!S5</f>
        <v>16118237576</v>
      </c>
      <c r="P7" s="204">
        <f>+'Datos Iniciales'!T5</f>
        <v>0</v>
      </c>
      <c r="Q7" s="204">
        <f>+'Datos Iniciales'!U5</f>
        <v>16118237576</v>
      </c>
      <c r="R7" s="204">
        <f>+'Datos Iniciales'!V5</f>
        <v>0</v>
      </c>
      <c r="S7" s="204">
        <f>+'Datos Iniciales'!W5</f>
        <v>1019863857</v>
      </c>
      <c r="T7" s="204">
        <f>+'Datos Iniciales'!X5</f>
        <v>990953723</v>
      </c>
      <c r="U7" s="204">
        <f>+'Datos Iniciales'!Y5</f>
        <v>990953723</v>
      </c>
      <c r="V7" s="204">
        <f>+'Datos Iniciales'!Z5</f>
        <v>990953723</v>
      </c>
      <c r="W7" s="161">
        <f t="shared" ref="W7:W10" si="0">+S7/O7*100</f>
        <v>6.3273906479612494</v>
      </c>
      <c r="X7" s="161">
        <f>+T7/O7*100</f>
        <v>6.1480277749195524</v>
      </c>
      <c r="Y7" s="162">
        <f t="shared" ref="Y7" si="1">+V7/O7*100</f>
        <v>6.1480277749195524</v>
      </c>
    </row>
    <row r="8" spans="2:26" ht="24" customHeight="1" x14ac:dyDescent="0.2">
      <c r="B8" s="195" t="s">
        <v>35</v>
      </c>
      <c r="C8" s="189" t="s">
        <v>381</v>
      </c>
      <c r="D8" s="189" t="s">
        <v>381</v>
      </c>
      <c r="E8" s="189" t="s">
        <v>384</v>
      </c>
      <c r="F8" s="189"/>
      <c r="G8" s="137"/>
      <c r="H8" s="137" t="s">
        <v>38</v>
      </c>
      <c r="I8" s="137">
        <v>10</v>
      </c>
      <c r="J8" s="137" t="s">
        <v>40</v>
      </c>
      <c r="K8" s="190" t="str">
        <f>+'Datos Iniciales'!O6</f>
        <v>CONTRIBUCIONES INHERENTES A LA NÓMINA</v>
      </c>
      <c r="L8" s="205">
        <f>+'Datos Iniciales'!P6</f>
        <v>5696787931</v>
      </c>
      <c r="M8" s="205">
        <f>+'Datos Iniciales'!Q6</f>
        <v>0</v>
      </c>
      <c r="N8" s="205">
        <f>+'Datos Iniciales'!R6</f>
        <v>0</v>
      </c>
      <c r="O8" s="205">
        <f>+'Datos Iniciales'!S6</f>
        <v>5696787931</v>
      </c>
      <c r="P8" s="205">
        <f>+'Datos Iniciales'!T6</f>
        <v>0</v>
      </c>
      <c r="Q8" s="205">
        <f>+'Datos Iniciales'!U6</f>
        <v>5696787931</v>
      </c>
      <c r="R8" s="205">
        <f>+'Datos Iniciales'!V6</f>
        <v>0</v>
      </c>
      <c r="S8" s="205">
        <f>+'Datos Iniciales'!W6</f>
        <v>421170563</v>
      </c>
      <c r="T8" s="205">
        <f>+'Datos Iniciales'!X6</f>
        <v>421170563</v>
      </c>
      <c r="U8" s="205">
        <f>+'Datos Iniciales'!Y6</f>
        <v>421079363</v>
      </c>
      <c r="V8" s="205">
        <f>+'Datos Iniciales'!Z6</f>
        <v>421079363</v>
      </c>
      <c r="W8" s="163">
        <f t="shared" si="0"/>
        <v>7.3931234250116944</v>
      </c>
      <c r="X8" s="163">
        <f t="shared" ref="X8:X10" si="2">+T8/O8*100</f>
        <v>7.3931234250116944</v>
      </c>
      <c r="Y8" s="164">
        <f t="shared" ref="Y8:Y10" si="3">+V8/O8*100</f>
        <v>7.3915225228699146</v>
      </c>
    </row>
    <row r="9" spans="2:26" ht="24" customHeight="1" thickBot="1" x14ac:dyDescent="0.25">
      <c r="B9" s="195" t="s">
        <v>35</v>
      </c>
      <c r="C9" s="189" t="s">
        <v>381</v>
      </c>
      <c r="D9" s="189" t="s">
        <v>381</v>
      </c>
      <c r="E9" s="189" t="s">
        <v>387</v>
      </c>
      <c r="F9" s="189"/>
      <c r="G9" s="137"/>
      <c r="H9" s="137" t="s">
        <v>38</v>
      </c>
      <c r="I9" s="137">
        <v>10</v>
      </c>
      <c r="J9" s="137" t="s">
        <v>40</v>
      </c>
      <c r="K9" s="198" t="str">
        <f>+'Datos Iniciales'!O7</f>
        <v>REMUNERACIONES NO CONSTITUTIVAS DE FACTOR SALARIAL</v>
      </c>
      <c r="L9" s="205">
        <f>+'Datos Iniciales'!P7</f>
        <v>1965095389</v>
      </c>
      <c r="M9" s="205">
        <f>+'Datos Iniciales'!Q7</f>
        <v>0</v>
      </c>
      <c r="N9" s="205">
        <f>+'Datos Iniciales'!R7</f>
        <v>0</v>
      </c>
      <c r="O9" s="205">
        <f>+'Datos Iniciales'!S7</f>
        <v>1965095389</v>
      </c>
      <c r="P9" s="205">
        <f>+'Datos Iniciales'!T7</f>
        <v>0</v>
      </c>
      <c r="Q9" s="205">
        <f>+'Datos Iniciales'!U7</f>
        <v>1965095389</v>
      </c>
      <c r="R9" s="205">
        <f>+'Datos Iniciales'!V7</f>
        <v>0</v>
      </c>
      <c r="S9" s="205">
        <f>+'Datos Iniciales'!W7</f>
        <v>96224634</v>
      </c>
      <c r="T9" s="205">
        <f>+'Datos Iniciales'!X7</f>
        <v>70141137</v>
      </c>
      <c r="U9" s="205">
        <f>+'Datos Iniciales'!Y7</f>
        <v>70141137</v>
      </c>
      <c r="V9" s="205">
        <f>+'Datos Iniciales'!Z7</f>
        <v>70141137</v>
      </c>
      <c r="W9" s="163">
        <f t="shared" ref="W9" si="4">+S9/O9*100</f>
        <v>4.8966902339009053</v>
      </c>
      <c r="X9" s="163">
        <f t="shared" ref="X9" si="5">+T9/O9*100</f>
        <v>3.5693502408396318</v>
      </c>
      <c r="Y9" s="164">
        <f t="shared" ref="Y9" si="6">+V9/O9*100</f>
        <v>3.5693502408396318</v>
      </c>
    </row>
    <row r="10" spans="2:26" ht="24" customHeight="1" thickBot="1" x14ac:dyDescent="0.25">
      <c r="B10" s="196" t="s">
        <v>35</v>
      </c>
      <c r="C10" s="197" t="s">
        <v>381</v>
      </c>
      <c r="D10" s="197" t="s">
        <v>381</v>
      </c>
      <c r="E10" s="240" t="s">
        <v>394</v>
      </c>
      <c r="F10" s="197"/>
      <c r="G10" s="138"/>
      <c r="H10" s="138" t="s">
        <v>38</v>
      </c>
      <c r="I10" s="138">
        <v>10</v>
      </c>
      <c r="J10" s="138" t="s">
        <v>40</v>
      </c>
      <c r="K10" s="239" t="s">
        <v>420</v>
      </c>
      <c r="L10" s="206">
        <f>+'Datos Iniciales'!P8</f>
        <v>302096036</v>
      </c>
      <c r="M10" s="206">
        <f>+'Datos Iniciales'!Q8</f>
        <v>0</v>
      </c>
      <c r="N10" s="206">
        <f>+'Datos Iniciales'!R8</f>
        <v>0</v>
      </c>
      <c r="O10" s="206">
        <f>+'Datos Iniciales'!S8</f>
        <v>302096036</v>
      </c>
      <c r="P10" s="206">
        <f>+'Datos Iniciales'!T8</f>
        <v>302096036</v>
      </c>
      <c r="Q10" s="206">
        <f>+'Datos Iniciales'!U8</f>
        <v>0</v>
      </c>
      <c r="R10" s="206">
        <f>+'Datos Iniciales'!V8</f>
        <v>0</v>
      </c>
      <c r="S10" s="206">
        <f>+'Datos Iniciales'!W8</f>
        <v>0</v>
      </c>
      <c r="T10" s="206">
        <f>+'Datos Iniciales'!X8</f>
        <v>0</v>
      </c>
      <c r="U10" s="206">
        <f>+'Datos Iniciales'!Y8</f>
        <v>0</v>
      </c>
      <c r="V10" s="206">
        <f>+'Datos Iniciales'!Z8</f>
        <v>0</v>
      </c>
      <c r="W10" s="165">
        <f t="shared" si="0"/>
        <v>0</v>
      </c>
      <c r="X10" s="165">
        <f t="shared" si="2"/>
        <v>0</v>
      </c>
      <c r="Y10" s="166">
        <f t="shared" si="3"/>
        <v>0</v>
      </c>
    </row>
    <row r="11" spans="2:26" ht="15.75" customHeight="1" thickBot="1" x14ac:dyDescent="0.25"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67"/>
      <c r="X11" s="167"/>
      <c r="Y11" s="167"/>
    </row>
    <row r="12" spans="2:26" ht="24" customHeight="1" x14ac:dyDescent="0.2">
      <c r="B12" s="192" t="s">
        <v>35</v>
      </c>
      <c r="C12" s="193" t="s">
        <v>384</v>
      </c>
      <c r="D12" s="193" t="s">
        <v>381</v>
      </c>
      <c r="E12" s="193"/>
      <c r="F12" s="136"/>
      <c r="G12" s="136"/>
      <c r="H12" s="136" t="s">
        <v>38</v>
      </c>
      <c r="I12" s="136">
        <v>10</v>
      </c>
      <c r="J12" s="136" t="s">
        <v>40</v>
      </c>
      <c r="K12" s="241" t="s">
        <v>390</v>
      </c>
      <c r="L12" s="204">
        <f>+'Datos Iniciales'!P9</f>
        <v>88600000</v>
      </c>
      <c r="M12" s="204">
        <f>+'Datos Iniciales'!Q9</f>
        <v>0</v>
      </c>
      <c r="N12" s="204">
        <f>+'Datos Iniciales'!R9</f>
        <v>0</v>
      </c>
      <c r="O12" s="204">
        <f>+'Datos Iniciales'!S9</f>
        <v>88600000</v>
      </c>
      <c r="P12" s="204">
        <f>+'Datos Iniciales'!T9</f>
        <v>0</v>
      </c>
      <c r="Q12" s="204">
        <f>+'Datos Iniciales'!U9</f>
        <v>2000000</v>
      </c>
      <c r="R12" s="204">
        <f>+'Datos Iniciales'!V9</f>
        <v>86600000</v>
      </c>
      <c r="S12" s="204">
        <f>+'Datos Iniciales'!W9</f>
        <v>0</v>
      </c>
      <c r="T12" s="204">
        <f>+'Datos Iniciales'!X9</f>
        <v>0</v>
      </c>
      <c r="U12" s="204">
        <f>+'Datos Iniciales'!Y9</f>
        <v>0</v>
      </c>
      <c r="V12" s="204">
        <f>+'Datos Iniciales'!Z9</f>
        <v>0</v>
      </c>
      <c r="W12" s="191">
        <f>+S12/O12*100</f>
        <v>0</v>
      </c>
      <c r="X12" s="161">
        <f t="shared" ref="X12:X13" si="7">+T12/O12*100</f>
        <v>0</v>
      </c>
      <c r="Y12" s="162">
        <f t="shared" ref="Y12:Y13" si="8">+V12/O12*100</f>
        <v>0</v>
      </c>
    </row>
    <row r="13" spans="2:26" ht="24" customHeight="1" thickBot="1" x14ac:dyDescent="0.25">
      <c r="B13" s="196" t="s">
        <v>35</v>
      </c>
      <c r="C13" s="197" t="s">
        <v>384</v>
      </c>
      <c r="D13" s="197" t="s">
        <v>384</v>
      </c>
      <c r="E13" s="197"/>
      <c r="F13" s="138"/>
      <c r="G13" s="138"/>
      <c r="H13" s="138" t="s">
        <v>38</v>
      </c>
      <c r="I13" s="138">
        <v>10</v>
      </c>
      <c r="J13" s="138" t="s">
        <v>40</v>
      </c>
      <c r="K13" s="239" t="s">
        <v>392</v>
      </c>
      <c r="L13" s="206">
        <f>+'Datos Iniciales'!P10</f>
        <v>2496100000</v>
      </c>
      <c r="M13" s="206">
        <f>+'Datos Iniciales'!Q10</f>
        <v>0</v>
      </c>
      <c r="N13" s="206">
        <f>+'Datos Iniciales'!R10</f>
        <v>0</v>
      </c>
      <c r="O13" s="206">
        <f>+'Datos Iniciales'!S10</f>
        <v>2496100000</v>
      </c>
      <c r="P13" s="206">
        <f>+'Datos Iniciales'!T10</f>
        <v>0</v>
      </c>
      <c r="Q13" s="206">
        <f>+'Datos Iniciales'!U10</f>
        <v>2152882470.4400001</v>
      </c>
      <c r="R13" s="206">
        <f>+'Datos Iniciales'!V10</f>
        <v>343217529.56</v>
      </c>
      <c r="S13" s="206">
        <f>+'Datos Iniciales'!W10</f>
        <v>1486371971.4400001</v>
      </c>
      <c r="T13" s="206">
        <f>+'Datos Iniciales'!X10</f>
        <v>29214508</v>
      </c>
      <c r="U13" s="206">
        <f>+'Datos Iniciales'!Y10</f>
        <v>29214508</v>
      </c>
      <c r="V13" s="206">
        <f>+'Datos Iniciales'!Z10</f>
        <v>29214508</v>
      </c>
      <c r="W13" s="199">
        <f>+S13/O13*100</f>
        <v>59.547773384079164</v>
      </c>
      <c r="X13" s="165">
        <f t="shared" si="7"/>
        <v>1.1704061535996153</v>
      </c>
      <c r="Y13" s="166">
        <f t="shared" si="8"/>
        <v>1.1704061535996153</v>
      </c>
    </row>
    <row r="14" spans="2:26" ht="15.75" customHeight="1" thickBot="1" x14ac:dyDescent="0.25"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67"/>
      <c r="X14" s="167"/>
      <c r="Y14" s="167"/>
    </row>
    <row r="15" spans="2:26" ht="24" customHeight="1" x14ac:dyDescent="0.2">
      <c r="B15" s="242" t="s">
        <v>35</v>
      </c>
      <c r="C15" s="243" t="s">
        <v>387</v>
      </c>
      <c r="D15" s="243" t="s">
        <v>387</v>
      </c>
      <c r="E15" s="243" t="s">
        <v>381</v>
      </c>
      <c r="F15" s="243" t="s">
        <v>422</v>
      </c>
      <c r="G15" s="136"/>
      <c r="H15" s="243" t="s">
        <v>38</v>
      </c>
      <c r="I15" s="243" t="s">
        <v>39</v>
      </c>
      <c r="J15" s="243" t="s">
        <v>40</v>
      </c>
      <c r="K15" s="241" t="s">
        <v>423</v>
      </c>
      <c r="L15" s="204">
        <f>+'Datos Iniciales'!P11</f>
        <v>189822170</v>
      </c>
      <c r="M15" s="204">
        <f>+'Datos Iniciales'!Q11</f>
        <v>0</v>
      </c>
      <c r="N15" s="204">
        <f>+'Datos Iniciales'!R11</f>
        <v>0</v>
      </c>
      <c r="O15" s="204">
        <f>+'Datos Iniciales'!S11</f>
        <v>189822170</v>
      </c>
      <c r="P15" s="204">
        <f>+'Datos Iniciales'!T11</f>
        <v>189822170</v>
      </c>
      <c r="Q15" s="204">
        <f>+'Datos Iniciales'!U11</f>
        <v>0</v>
      </c>
      <c r="R15" s="204">
        <f>+'Datos Iniciales'!V11</f>
        <v>0</v>
      </c>
      <c r="S15" s="204">
        <f>+'Datos Iniciales'!W11</f>
        <v>0</v>
      </c>
      <c r="T15" s="204">
        <f>+'Datos Iniciales'!X11</f>
        <v>0</v>
      </c>
      <c r="U15" s="204">
        <f>+'Datos Iniciales'!Y11</f>
        <v>0</v>
      </c>
      <c r="V15" s="204">
        <f>+'Datos Iniciales'!Z11</f>
        <v>0</v>
      </c>
      <c r="W15" s="191">
        <f>+S15/O15*100</f>
        <v>0</v>
      </c>
      <c r="X15" s="161">
        <f>+T15/O15*100</f>
        <v>0</v>
      </c>
      <c r="Y15" s="162">
        <f>+V15/O15*100</f>
        <v>0</v>
      </c>
    </row>
    <row r="16" spans="2:26" ht="24" customHeight="1" x14ac:dyDescent="0.2">
      <c r="B16" s="244" t="s">
        <v>35</v>
      </c>
      <c r="C16" s="228" t="s">
        <v>387</v>
      </c>
      <c r="D16" s="228" t="s">
        <v>394</v>
      </c>
      <c r="E16" s="228" t="s">
        <v>384</v>
      </c>
      <c r="F16" s="228" t="s">
        <v>395</v>
      </c>
      <c r="G16" s="137"/>
      <c r="H16" s="228" t="s">
        <v>38</v>
      </c>
      <c r="I16" s="228" t="s">
        <v>39</v>
      </c>
      <c r="J16" s="228" t="s">
        <v>40</v>
      </c>
      <c r="K16" s="245" t="s">
        <v>396</v>
      </c>
      <c r="L16" s="205">
        <f>+'Datos Iniciales'!P12</f>
        <v>247830912</v>
      </c>
      <c r="M16" s="205">
        <f>+'Datos Iniciales'!Q12</f>
        <v>0</v>
      </c>
      <c r="N16" s="205">
        <f>+'Datos Iniciales'!R12</f>
        <v>0</v>
      </c>
      <c r="O16" s="205">
        <f>+'Datos Iniciales'!S12</f>
        <v>247830912</v>
      </c>
      <c r="P16" s="205">
        <f>+'Datos Iniciales'!T12</f>
        <v>0</v>
      </c>
      <c r="Q16" s="205">
        <f>+'Datos Iniciales'!U12</f>
        <v>247830912</v>
      </c>
      <c r="R16" s="205">
        <f>+'Datos Iniciales'!V12</f>
        <v>0</v>
      </c>
      <c r="S16" s="205">
        <f>+'Datos Iniciales'!W12</f>
        <v>17343416</v>
      </c>
      <c r="T16" s="205">
        <f>+'Datos Iniciales'!X12</f>
        <v>17343416</v>
      </c>
      <c r="U16" s="205">
        <f>+'Datos Iniciales'!Y12</f>
        <v>17343416</v>
      </c>
      <c r="V16" s="205">
        <f>+'Datos Iniciales'!Z12</f>
        <v>17343416</v>
      </c>
      <c r="W16" s="229">
        <f t="shared" ref="W16:W18" si="9">+S16/O16*100</f>
        <v>6.9980842422110765</v>
      </c>
      <c r="X16" s="163">
        <f t="shared" ref="X16:X18" si="10">+T16/O16*100</f>
        <v>6.9980842422110765</v>
      </c>
      <c r="Y16" s="164">
        <f t="shared" ref="Y16:Y18" si="11">+V16/O16*100</f>
        <v>6.9980842422110765</v>
      </c>
    </row>
    <row r="17" spans="2:25" ht="24" customHeight="1" x14ac:dyDescent="0.2">
      <c r="B17" s="244" t="s">
        <v>35</v>
      </c>
      <c r="C17" s="228" t="s">
        <v>387</v>
      </c>
      <c r="D17" s="228" t="s">
        <v>394</v>
      </c>
      <c r="E17" s="228" t="s">
        <v>384</v>
      </c>
      <c r="F17" s="228" t="s">
        <v>398</v>
      </c>
      <c r="G17" s="137"/>
      <c r="H17" s="228" t="s">
        <v>38</v>
      </c>
      <c r="I17" s="228">
        <v>10</v>
      </c>
      <c r="J17" s="228" t="s">
        <v>40</v>
      </c>
      <c r="K17" s="245" t="s">
        <v>411</v>
      </c>
      <c r="L17" s="205">
        <f>+'Datos Iniciales'!P13</f>
        <v>82400000</v>
      </c>
      <c r="M17" s="205">
        <f>+'Datos Iniciales'!Q13</f>
        <v>0</v>
      </c>
      <c r="N17" s="205">
        <f>+'Datos Iniciales'!R13</f>
        <v>0</v>
      </c>
      <c r="O17" s="205">
        <f>+'Datos Iniciales'!S13</f>
        <v>82400000</v>
      </c>
      <c r="P17" s="205">
        <f>+'Datos Iniciales'!T13</f>
        <v>0</v>
      </c>
      <c r="Q17" s="205">
        <f>+'Datos Iniciales'!U13</f>
        <v>82400000</v>
      </c>
      <c r="R17" s="205">
        <f>+'Datos Iniciales'!V13</f>
        <v>0</v>
      </c>
      <c r="S17" s="205">
        <f>+'Datos Iniciales'!W13</f>
        <v>10527581</v>
      </c>
      <c r="T17" s="205">
        <f>+'Datos Iniciales'!X13</f>
        <v>10527581</v>
      </c>
      <c r="U17" s="205">
        <f>+'Datos Iniciales'!Y13</f>
        <v>10527581</v>
      </c>
      <c r="V17" s="205">
        <f>+'Datos Iniciales'!Z13</f>
        <v>10527581</v>
      </c>
      <c r="W17" s="229">
        <f t="shared" si="9"/>
        <v>12.776190533980584</v>
      </c>
      <c r="X17" s="163">
        <f t="shared" si="10"/>
        <v>12.776190533980584</v>
      </c>
      <c r="Y17" s="164">
        <f t="shared" si="11"/>
        <v>12.776190533980584</v>
      </c>
    </row>
    <row r="18" spans="2:25" ht="24" customHeight="1" x14ac:dyDescent="0.2">
      <c r="B18" s="244" t="s">
        <v>35</v>
      </c>
      <c r="C18" s="228" t="s">
        <v>387</v>
      </c>
      <c r="D18" s="228" t="s">
        <v>39</v>
      </c>
      <c r="E18" s="228" t="s">
        <v>381</v>
      </c>
      <c r="F18" s="228" t="s">
        <v>395</v>
      </c>
      <c r="G18" s="137"/>
      <c r="H18" s="228" t="s">
        <v>38</v>
      </c>
      <c r="I18" s="228" t="s">
        <v>39</v>
      </c>
      <c r="J18" s="228" t="s">
        <v>40</v>
      </c>
      <c r="K18" s="245" t="s">
        <v>400</v>
      </c>
      <c r="L18" s="205">
        <f>+'Datos Iniciales'!P14</f>
        <v>285449899</v>
      </c>
      <c r="M18" s="205">
        <f>+'Datos Iniciales'!Q14</f>
        <v>0</v>
      </c>
      <c r="N18" s="205">
        <f>+'Datos Iniciales'!R14</f>
        <v>0</v>
      </c>
      <c r="O18" s="205">
        <f>+'Datos Iniciales'!S14</f>
        <v>285449899</v>
      </c>
      <c r="P18" s="205">
        <f>+'Datos Iniciales'!T14</f>
        <v>0</v>
      </c>
      <c r="Q18" s="205">
        <f>+'Datos Iniciales'!U14</f>
        <v>0</v>
      </c>
      <c r="R18" s="205">
        <f>+'Datos Iniciales'!V14</f>
        <v>285449899</v>
      </c>
      <c r="S18" s="205">
        <f>+'Datos Iniciales'!W14</f>
        <v>0</v>
      </c>
      <c r="T18" s="205">
        <f>+'Datos Iniciales'!X14</f>
        <v>0</v>
      </c>
      <c r="U18" s="205">
        <f>+'Datos Iniciales'!Y14</f>
        <v>0</v>
      </c>
      <c r="V18" s="205">
        <f>+'Datos Iniciales'!Z14</f>
        <v>0</v>
      </c>
      <c r="W18" s="229">
        <f t="shared" si="9"/>
        <v>0</v>
      </c>
      <c r="X18" s="163">
        <f t="shared" si="10"/>
        <v>0</v>
      </c>
      <c r="Y18" s="164">
        <f t="shared" si="11"/>
        <v>0</v>
      </c>
    </row>
    <row r="19" spans="2:25" x14ac:dyDescent="0.2">
      <c r="B19" s="244" t="s">
        <v>35</v>
      </c>
      <c r="C19" s="228" t="s">
        <v>402</v>
      </c>
      <c r="D19" s="228" t="s">
        <v>381</v>
      </c>
      <c r="E19" s="228"/>
      <c r="F19" s="137"/>
      <c r="G19" s="137"/>
      <c r="H19" s="228" t="s">
        <v>38</v>
      </c>
      <c r="I19" s="228">
        <v>10</v>
      </c>
      <c r="J19" s="228" t="s">
        <v>40</v>
      </c>
      <c r="K19" s="245" t="s">
        <v>403</v>
      </c>
      <c r="L19" s="205">
        <f>+'Datos Iniciales'!P15</f>
        <v>42054900</v>
      </c>
      <c r="M19" s="205">
        <f>+'Datos Iniciales'!Q15</f>
        <v>0</v>
      </c>
      <c r="N19" s="205">
        <f>+'Datos Iniciales'!R15</f>
        <v>0</v>
      </c>
      <c r="O19" s="205">
        <f>+'Datos Iniciales'!S15</f>
        <v>42054900</v>
      </c>
      <c r="P19" s="205">
        <f>+'Datos Iniciales'!T15</f>
        <v>0</v>
      </c>
      <c r="Q19" s="205">
        <f>+'Datos Iniciales'!U15</f>
        <v>0</v>
      </c>
      <c r="R19" s="205">
        <f>+'Datos Iniciales'!V15</f>
        <v>42054900</v>
      </c>
      <c r="S19" s="205">
        <f>+'Datos Iniciales'!W15</f>
        <v>0</v>
      </c>
      <c r="T19" s="205">
        <f>+'Datos Iniciales'!X15</f>
        <v>0</v>
      </c>
      <c r="U19" s="205">
        <f>+'Datos Iniciales'!Y15</f>
        <v>0</v>
      </c>
      <c r="V19" s="205">
        <f>+'Datos Iniciales'!Z15</f>
        <v>0</v>
      </c>
      <c r="W19" s="229">
        <f t="shared" ref="W19:W25" si="12">+S19/O19*100</f>
        <v>0</v>
      </c>
      <c r="X19" s="163">
        <f t="shared" ref="X19:X25" si="13">+T19/O19*100</f>
        <v>0</v>
      </c>
      <c r="Y19" s="164">
        <f t="shared" ref="Y19:Y25" si="14">+V19/O19*100</f>
        <v>0</v>
      </c>
    </row>
    <row r="20" spans="2:25" ht="12.75" thickBot="1" x14ac:dyDescent="0.25">
      <c r="B20" s="196" t="s">
        <v>35</v>
      </c>
      <c r="C20" s="197" t="s">
        <v>402</v>
      </c>
      <c r="D20" s="197" t="s">
        <v>394</v>
      </c>
      <c r="E20" s="197" t="s">
        <v>381</v>
      </c>
      <c r="F20" s="138"/>
      <c r="G20" s="138"/>
      <c r="H20" s="197" t="s">
        <v>38</v>
      </c>
      <c r="I20" s="197" t="s">
        <v>62</v>
      </c>
      <c r="J20" s="197" t="s">
        <v>63</v>
      </c>
      <c r="K20" s="198" t="str">
        <f>+'Datos Iniciales'!O16</f>
        <v>CUOTA DE FISCALIZACIÓN Y AUDITAJE</v>
      </c>
      <c r="L20" s="206">
        <f>+'Datos Iniciales'!P16</f>
        <v>61800000</v>
      </c>
      <c r="M20" s="206">
        <f>+'Datos Iniciales'!Q16</f>
        <v>0</v>
      </c>
      <c r="N20" s="206">
        <f>+'Datos Iniciales'!R16</f>
        <v>0</v>
      </c>
      <c r="O20" s="206">
        <f>+'Datos Iniciales'!S16</f>
        <v>61800000</v>
      </c>
      <c r="P20" s="206">
        <f>+'Datos Iniciales'!T16</f>
        <v>0</v>
      </c>
      <c r="Q20" s="206">
        <f>+'Datos Iniciales'!U16</f>
        <v>0</v>
      </c>
      <c r="R20" s="206">
        <f>+'Datos Iniciales'!V16</f>
        <v>61800000</v>
      </c>
      <c r="S20" s="206">
        <f>+'Datos Iniciales'!W16</f>
        <v>0</v>
      </c>
      <c r="T20" s="206">
        <f>+'Datos Iniciales'!X16</f>
        <v>0</v>
      </c>
      <c r="U20" s="206">
        <f>+'Datos Iniciales'!Y16</f>
        <v>0</v>
      </c>
      <c r="V20" s="206">
        <f>+'Datos Iniciales'!Z16</f>
        <v>0</v>
      </c>
      <c r="W20" s="199">
        <f t="shared" si="12"/>
        <v>0</v>
      </c>
      <c r="X20" s="165">
        <f t="shared" si="13"/>
        <v>0</v>
      </c>
      <c r="Y20" s="166">
        <f t="shared" si="14"/>
        <v>0</v>
      </c>
    </row>
    <row r="21" spans="2:25" ht="29.25" customHeight="1" thickBot="1" x14ac:dyDescent="0.25">
      <c r="B21" s="225"/>
      <c r="C21" s="225"/>
      <c r="D21" s="225"/>
      <c r="E21" s="225"/>
      <c r="F21" s="142"/>
      <c r="G21" s="142"/>
      <c r="H21" s="225"/>
      <c r="I21" s="225"/>
      <c r="J21" s="225"/>
      <c r="K21" s="226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171"/>
      <c r="X21" s="171"/>
      <c r="Y21" s="171"/>
    </row>
    <row r="22" spans="2:25" ht="33.75" x14ac:dyDescent="0.2">
      <c r="B22" s="242" t="s">
        <v>71</v>
      </c>
      <c r="C22" s="243" t="s">
        <v>377</v>
      </c>
      <c r="D22" s="243" t="s">
        <v>73</v>
      </c>
      <c r="E22" s="243" t="s">
        <v>57</v>
      </c>
      <c r="F22" s="136"/>
      <c r="G22" s="136"/>
      <c r="H22" s="243" t="s">
        <v>38</v>
      </c>
      <c r="I22" s="243" t="s">
        <v>62</v>
      </c>
      <c r="J22" s="243" t="s">
        <v>40</v>
      </c>
      <c r="K22" s="241" t="s">
        <v>413</v>
      </c>
      <c r="L22" s="204">
        <f>+'Datos Iniciales'!P17</f>
        <v>7645858774</v>
      </c>
      <c r="M22" s="204">
        <f>+'Datos Iniciales'!Q17</f>
        <v>0</v>
      </c>
      <c r="N22" s="204">
        <f>+'Datos Iniciales'!R17</f>
        <v>0</v>
      </c>
      <c r="O22" s="204">
        <f>+'Datos Iniciales'!S17</f>
        <v>7645858774</v>
      </c>
      <c r="P22" s="204">
        <f>+'Datos Iniciales'!T17</f>
        <v>0</v>
      </c>
      <c r="Q22" s="204">
        <f>+'Datos Iniciales'!U17</f>
        <v>6881576497</v>
      </c>
      <c r="R22" s="204">
        <f>+'Datos Iniciales'!V17</f>
        <v>764282277</v>
      </c>
      <c r="S22" s="204">
        <f>+'Datos Iniciales'!W17</f>
        <v>5420314672</v>
      </c>
      <c r="T22" s="204">
        <f>+'Datos Iniciales'!X17</f>
        <v>2816139</v>
      </c>
      <c r="U22" s="204">
        <f>+'Datos Iniciales'!Y17</f>
        <v>2816139</v>
      </c>
      <c r="V22" s="204">
        <f>+'Datos Iniciales'!Z17</f>
        <v>2816139</v>
      </c>
      <c r="W22" s="191">
        <f t="shared" si="12"/>
        <v>70.892163093987065</v>
      </c>
      <c r="X22" s="161">
        <f t="shared" si="13"/>
        <v>3.6832213139698255E-2</v>
      </c>
      <c r="Y22" s="162">
        <f t="shared" si="14"/>
        <v>3.6832213139698255E-2</v>
      </c>
    </row>
    <row r="23" spans="2:25" ht="33.75" x14ac:dyDescent="0.2">
      <c r="B23" s="244" t="s">
        <v>71</v>
      </c>
      <c r="C23" s="228" t="s">
        <v>377</v>
      </c>
      <c r="D23" s="228" t="s">
        <v>73</v>
      </c>
      <c r="E23" s="228" t="s">
        <v>43</v>
      </c>
      <c r="F23" s="137"/>
      <c r="G23" s="137"/>
      <c r="H23" s="228" t="s">
        <v>38</v>
      </c>
      <c r="I23" s="228" t="s">
        <v>62</v>
      </c>
      <c r="J23" s="228" t="s">
        <v>40</v>
      </c>
      <c r="K23" s="245" t="s">
        <v>415</v>
      </c>
      <c r="L23" s="205">
        <f>+'Datos Iniciales'!P18</f>
        <v>8130976879</v>
      </c>
      <c r="M23" s="205">
        <f>+'Datos Iniciales'!Q18</f>
        <v>0</v>
      </c>
      <c r="N23" s="205">
        <f>+'Datos Iniciales'!R18</f>
        <v>0</v>
      </c>
      <c r="O23" s="205">
        <f>+'Datos Iniciales'!S18</f>
        <v>8130976879</v>
      </c>
      <c r="P23" s="205">
        <f>+'Datos Iniciales'!T18</f>
        <v>0</v>
      </c>
      <c r="Q23" s="205">
        <f>+'Datos Iniciales'!U18</f>
        <v>6017679557</v>
      </c>
      <c r="R23" s="205">
        <f>+'Datos Iniciales'!V18</f>
        <v>2113297322</v>
      </c>
      <c r="S23" s="205">
        <f>+'Datos Iniciales'!W18</f>
        <v>4365052862</v>
      </c>
      <c r="T23" s="205">
        <f>+'Datos Iniciales'!X18</f>
        <v>0</v>
      </c>
      <c r="U23" s="205">
        <f>+'Datos Iniciales'!Y18</f>
        <v>0</v>
      </c>
      <c r="V23" s="205">
        <f>+'Datos Iniciales'!Z18</f>
        <v>0</v>
      </c>
      <c r="W23" s="229">
        <f t="shared" si="12"/>
        <v>53.684236555556929</v>
      </c>
      <c r="X23" s="163">
        <f t="shared" si="13"/>
        <v>0</v>
      </c>
      <c r="Y23" s="164">
        <f t="shared" si="14"/>
        <v>0</v>
      </c>
    </row>
    <row r="24" spans="2:25" ht="33.75" x14ac:dyDescent="0.2">
      <c r="B24" s="244" t="s">
        <v>71</v>
      </c>
      <c r="C24" s="228" t="s">
        <v>376</v>
      </c>
      <c r="D24" s="228" t="s">
        <v>73</v>
      </c>
      <c r="E24" s="228" t="s">
        <v>43</v>
      </c>
      <c r="F24" s="137"/>
      <c r="G24" s="137"/>
      <c r="H24" s="228" t="s">
        <v>38</v>
      </c>
      <c r="I24" s="228" t="s">
        <v>62</v>
      </c>
      <c r="J24" s="228" t="s">
        <v>40</v>
      </c>
      <c r="K24" s="245" t="s">
        <v>407</v>
      </c>
      <c r="L24" s="205">
        <f>+'Datos Iniciales'!P19</f>
        <v>1260000000</v>
      </c>
      <c r="M24" s="205">
        <f>+'Datos Iniciales'!Q19</f>
        <v>0</v>
      </c>
      <c r="N24" s="205">
        <f>+'Datos Iniciales'!R19</f>
        <v>0</v>
      </c>
      <c r="O24" s="205">
        <f>+'Datos Iniciales'!S19</f>
        <v>1260000000</v>
      </c>
      <c r="P24" s="205">
        <f>+'Datos Iniciales'!T19</f>
        <v>0</v>
      </c>
      <c r="Q24" s="205">
        <f>+'Datos Iniciales'!U19</f>
        <v>1200250199</v>
      </c>
      <c r="R24" s="205">
        <f>+'Datos Iniciales'!V19</f>
        <v>59749801</v>
      </c>
      <c r="S24" s="205">
        <f>+'Datos Iniciales'!W19</f>
        <v>27714576</v>
      </c>
      <c r="T24" s="205">
        <f>+'Datos Iniciales'!X19</f>
        <v>0</v>
      </c>
      <c r="U24" s="205">
        <f>+'Datos Iniciales'!Y19</f>
        <v>0</v>
      </c>
      <c r="V24" s="205">
        <f>+'Datos Iniciales'!Z19</f>
        <v>0</v>
      </c>
      <c r="W24" s="229">
        <f t="shared" si="12"/>
        <v>2.1995695238095236</v>
      </c>
      <c r="X24" s="163">
        <f t="shared" si="13"/>
        <v>0</v>
      </c>
      <c r="Y24" s="164">
        <f t="shared" si="14"/>
        <v>0</v>
      </c>
    </row>
    <row r="25" spans="2:25" ht="33.75" customHeight="1" x14ac:dyDescent="0.2">
      <c r="B25" s="195" t="s">
        <v>71</v>
      </c>
      <c r="C25" s="189" t="s">
        <v>376</v>
      </c>
      <c r="D25" s="189" t="s">
        <v>73</v>
      </c>
      <c r="E25" s="189" t="s">
        <v>46</v>
      </c>
      <c r="F25" s="137"/>
      <c r="G25" s="137"/>
      <c r="H25" s="189" t="s">
        <v>38</v>
      </c>
      <c r="I25" s="189" t="s">
        <v>62</v>
      </c>
      <c r="J25" s="189" t="s">
        <v>40</v>
      </c>
      <c r="K25" s="190" t="str">
        <f>+'Datos Iniciales'!O20</f>
        <v>MEJORAMIENTO DE LA GESTIÓN DE LAS POLÍTICAS PÚBLICAS A TRAVÉS DE LAS TIC  NACIONAL</v>
      </c>
      <c r="L25" s="205">
        <f>+'Datos Iniciales'!P20</f>
        <v>3360582834</v>
      </c>
      <c r="M25" s="205">
        <f>+'Datos Iniciales'!Q20</f>
        <v>0</v>
      </c>
      <c r="N25" s="205">
        <f>+'Datos Iniciales'!R20</f>
        <v>0</v>
      </c>
      <c r="O25" s="205">
        <f>+'Datos Iniciales'!S20</f>
        <v>3360582834</v>
      </c>
      <c r="P25" s="205">
        <f>+'Datos Iniciales'!T20</f>
        <v>0</v>
      </c>
      <c r="Q25" s="205">
        <f>+'Datos Iniciales'!U20</f>
        <v>851327799</v>
      </c>
      <c r="R25" s="205">
        <f>+'Datos Iniciales'!V20</f>
        <v>2509255035</v>
      </c>
      <c r="S25" s="205">
        <f>+'Datos Iniciales'!W20</f>
        <v>601998761</v>
      </c>
      <c r="T25" s="205">
        <f>+'Datos Iniciales'!X20</f>
        <v>0</v>
      </c>
      <c r="U25" s="205">
        <f>+'Datos Iniciales'!Y20</f>
        <v>0</v>
      </c>
      <c r="V25" s="205">
        <f>+'Datos Iniciales'!Z20</f>
        <v>0</v>
      </c>
      <c r="W25" s="229">
        <f t="shared" si="12"/>
        <v>17.913522467275687</v>
      </c>
      <c r="X25" s="163">
        <f t="shared" si="13"/>
        <v>0</v>
      </c>
      <c r="Y25" s="164">
        <f t="shared" si="14"/>
        <v>0</v>
      </c>
    </row>
    <row r="26" spans="2:25" ht="18" customHeight="1" thickBot="1" x14ac:dyDescent="0.25">
      <c r="B26" s="142" t="s">
        <v>1</v>
      </c>
      <c r="C26" s="142" t="s">
        <v>1</v>
      </c>
      <c r="D26" s="142" t="s">
        <v>1</v>
      </c>
      <c r="E26" s="142" t="s">
        <v>1</v>
      </c>
      <c r="F26" s="142" t="s">
        <v>1</v>
      </c>
      <c r="G26" s="142" t="s">
        <v>1</v>
      </c>
      <c r="H26" s="142" t="s">
        <v>1</v>
      </c>
      <c r="I26" s="142" t="s">
        <v>1</v>
      </c>
      <c r="J26" s="142" t="s">
        <v>1</v>
      </c>
      <c r="K26" s="143" t="s">
        <v>341</v>
      </c>
      <c r="L26" s="185">
        <f t="shared" ref="L26:V26" si="15">+SUM(L7:L10)+SUM(L12:L13)+SUM(L15:L20)+SUM(L22:L25)</f>
        <v>47973693300</v>
      </c>
      <c r="M26" s="185">
        <f t="shared" si="15"/>
        <v>0</v>
      </c>
      <c r="N26" s="185">
        <f t="shared" si="15"/>
        <v>0</v>
      </c>
      <c r="O26" s="185">
        <f t="shared" si="15"/>
        <v>47973693300</v>
      </c>
      <c r="P26" s="185">
        <f t="shared" si="15"/>
        <v>491918206</v>
      </c>
      <c r="Q26" s="185">
        <f t="shared" si="15"/>
        <v>41216068330.440002</v>
      </c>
      <c r="R26" s="185">
        <f t="shared" si="15"/>
        <v>6265706763.5599995</v>
      </c>
      <c r="S26" s="185">
        <f t="shared" si="15"/>
        <v>13466582893.440001</v>
      </c>
      <c r="T26" s="185">
        <f t="shared" si="15"/>
        <v>1542167067</v>
      </c>
      <c r="U26" s="185">
        <f t="shared" si="15"/>
        <v>1542075867</v>
      </c>
      <c r="V26" s="186">
        <f t="shared" si="15"/>
        <v>1542075867</v>
      </c>
      <c r="W26" s="186">
        <f t="shared" ref="W26" si="16">+S26/O26*100</f>
        <v>28.070765386412312</v>
      </c>
      <c r="X26" s="186">
        <f t="shared" ref="X26" si="17">+T26/O26*100</f>
        <v>3.2146098432659134</v>
      </c>
      <c r="Y26" s="186">
        <f t="shared" ref="Y26" si="18">+V26/O26*100</f>
        <v>3.2144197390781253</v>
      </c>
    </row>
    <row r="27" spans="2:25" x14ac:dyDescent="0.2">
      <c r="T27" s="144"/>
      <c r="U27" s="144"/>
      <c r="W27" s="145"/>
      <c r="X27" s="145"/>
      <c r="Y27" s="145"/>
    </row>
    <row r="28" spans="2:25" x14ac:dyDescent="0.2">
      <c r="Q28" s="146"/>
      <c r="R28" s="146"/>
      <c r="W28" s="145"/>
      <c r="X28" s="145"/>
      <c r="Y28" s="145"/>
    </row>
    <row r="29" spans="2:25" ht="14.25" customHeight="1" thickBot="1" x14ac:dyDescent="0.25">
      <c r="K29" s="147"/>
      <c r="W29" s="145"/>
      <c r="X29" s="145"/>
      <c r="Y29" s="145"/>
    </row>
    <row r="30" spans="2:25" ht="17.25" customHeight="1" thickBot="1" x14ac:dyDescent="0.25">
      <c r="K30" s="246" t="s">
        <v>333</v>
      </c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8"/>
    </row>
    <row r="31" spans="2:25" ht="38.25" customHeight="1" thickBot="1" x14ac:dyDescent="0.25">
      <c r="K31" s="148" t="s">
        <v>20</v>
      </c>
      <c r="L31" s="149" t="s">
        <v>21</v>
      </c>
      <c r="M31" s="149" t="s">
        <v>22</v>
      </c>
      <c r="N31" s="149" t="s">
        <v>23</v>
      </c>
      <c r="O31" s="181" t="s">
        <v>24</v>
      </c>
      <c r="P31" s="149" t="s">
        <v>25</v>
      </c>
      <c r="Q31" s="149" t="s">
        <v>26</v>
      </c>
      <c r="R31" s="149" t="s">
        <v>27</v>
      </c>
      <c r="S31" s="182" t="s">
        <v>28</v>
      </c>
      <c r="T31" s="183" t="s">
        <v>29</v>
      </c>
      <c r="U31" s="149" t="s">
        <v>30</v>
      </c>
      <c r="V31" s="184" t="s">
        <v>31</v>
      </c>
      <c r="W31" s="179" t="s">
        <v>342</v>
      </c>
      <c r="X31" s="178" t="s">
        <v>343</v>
      </c>
      <c r="Y31" s="180" t="s">
        <v>344</v>
      </c>
    </row>
    <row r="32" spans="2:25" ht="20.25" customHeight="1" x14ac:dyDescent="0.2">
      <c r="K32" s="150" t="s">
        <v>334</v>
      </c>
      <c r="L32" s="215">
        <f t="shared" ref="L32:V32" si="19">SUM(L7:L10)</f>
        <v>24082216932</v>
      </c>
      <c r="M32" s="215">
        <f t="shared" si="19"/>
        <v>0</v>
      </c>
      <c r="N32" s="215">
        <f t="shared" si="19"/>
        <v>0</v>
      </c>
      <c r="O32" s="215">
        <f t="shared" si="19"/>
        <v>24082216932</v>
      </c>
      <c r="P32" s="215">
        <f t="shared" si="19"/>
        <v>302096036</v>
      </c>
      <c r="Q32" s="215">
        <f t="shared" si="19"/>
        <v>23780120896</v>
      </c>
      <c r="R32" s="215">
        <f t="shared" si="19"/>
        <v>0</v>
      </c>
      <c r="S32" s="215">
        <f t="shared" si="19"/>
        <v>1537259054</v>
      </c>
      <c r="T32" s="215">
        <f t="shared" si="19"/>
        <v>1482265423</v>
      </c>
      <c r="U32" s="215">
        <f t="shared" si="19"/>
        <v>1482174223</v>
      </c>
      <c r="V32" s="215">
        <f t="shared" si="19"/>
        <v>1482174223</v>
      </c>
      <c r="W32" s="202">
        <f>+S32/O32*100</f>
        <v>6.383378483553642</v>
      </c>
      <c r="X32" s="161">
        <f>+T32/O32*100</f>
        <v>6.1550206411038237</v>
      </c>
      <c r="Y32" s="162">
        <f>+V32/O32*100</f>
        <v>6.1546419384276643</v>
      </c>
    </row>
    <row r="33" spans="11:25" ht="20.25" customHeight="1" x14ac:dyDescent="0.2">
      <c r="K33" s="151" t="s">
        <v>335</v>
      </c>
      <c r="L33" s="216">
        <f>SUM(L12:L13)</f>
        <v>2584700000</v>
      </c>
      <c r="M33" s="216">
        <f t="shared" ref="M33:V33" si="20">SUM(M12:M13)</f>
        <v>0</v>
      </c>
      <c r="N33" s="216">
        <f t="shared" si="20"/>
        <v>0</v>
      </c>
      <c r="O33" s="216">
        <f t="shared" si="20"/>
        <v>2584700000</v>
      </c>
      <c r="P33" s="216">
        <f t="shared" si="20"/>
        <v>0</v>
      </c>
      <c r="Q33" s="216">
        <f t="shared" si="20"/>
        <v>2154882470.4400001</v>
      </c>
      <c r="R33" s="216">
        <f t="shared" si="20"/>
        <v>429817529.56</v>
      </c>
      <c r="S33" s="216">
        <f t="shared" si="20"/>
        <v>1486371971.4400001</v>
      </c>
      <c r="T33" s="216">
        <f t="shared" si="20"/>
        <v>29214508</v>
      </c>
      <c r="U33" s="216">
        <f t="shared" si="20"/>
        <v>29214508</v>
      </c>
      <c r="V33" s="216">
        <f t="shared" si="20"/>
        <v>29214508</v>
      </c>
      <c r="W33" s="203">
        <f>+S33/O33*100</f>
        <v>57.506556716059897</v>
      </c>
      <c r="X33" s="163">
        <f>+T33/O33*100</f>
        <v>1.1302862227724688</v>
      </c>
      <c r="Y33" s="164">
        <f>+V33/O33*100</f>
        <v>1.1302862227724688</v>
      </c>
    </row>
    <row r="34" spans="11:25" ht="20.25" customHeight="1" thickBot="1" x14ac:dyDescent="0.25">
      <c r="K34" s="152" t="s">
        <v>336</v>
      </c>
      <c r="L34" s="217">
        <f>SUM(L15:L20)</f>
        <v>909357881</v>
      </c>
      <c r="M34" s="217">
        <f t="shared" ref="M34:V34" si="21">SUM(M15:M20)</f>
        <v>0</v>
      </c>
      <c r="N34" s="217">
        <f t="shared" si="21"/>
        <v>0</v>
      </c>
      <c r="O34" s="217">
        <f t="shared" si="21"/>
        <v>909357881</v>
      </c>
      <c r="P34" s="217">
        <f t="shared" si="21"/>
        <v>189822170</v>
      </c>
      <c r="Q34" s="217">
        <f t="shared" si="21"/>
        <v>330230912</v>
      </c>
      <c r="R34" s="217">
        <f t="shared" si="21"/>
        <v>389304799</v>
      </c>
      <c r="S34" s="217">
        <f t="shared" si="21"/>
        <v>27870997</v>
      </c>
      <c r="T34" s="217">
        <f t="shared" si="21"/>
        <v>27870997</v>
      </c>
      <c r="U34" s="217">
        <f t="shared" si="21"/>
        <v>27870997</v>
      </c>
      <c r="V34" s="217">
        <f t="shared" si="21"/>
        <v>27870997</v>
      </c>
      <c r="W34" s="213">
        <f>+S34/O34*100</f>
        <v>3.0649096007559646</v>
      </c>
      <c r="X34" s="200">
        <f>+T34/O34*100</f>
        <v>3.0649096007559646</v>
      </c>
      <c r="Y34" s="201">
        <f>+V34/O34*100</f>
        <v>3.0649096007559646</v>
      </c>
    </row>
    <row r="35" spans="11:25" ht="21.75" customHeight="1" thickBot="1" x14ac:dyDescent="0.25">
      <c r="K35" s="148" t="s">
        <v>337</v>
      </c>
      <c r="L35" s="218">
        <f>SUM(L32:L34)</f>
        <v>27576274813</v>
      </c>
      <c r="M35" s="218">
        <f t="shared" ref="M35:U35" si="22">SUM(M32:M34)</f>
        <v>0</v>
      </c>
      <c r="N35" s="218">
        <f t="shared" si="22"/>
        <v>0</v>
      </c>
      <c r="O35" s="218">
        <f t="shared" si="22"/>
        <v>27576274813</v>
      </c>
      <c r="P35" s="218">
        <f t="shared" si="22"/>
        <v>491918206</v>
      </c>
      <c r="Q35" s="218">
        <f t="shared" si="22"/>
        <v>26265234278.439999</v>
      </c>
      <c r="R35" s="218">
        <f t="shared" si="22"/>
        <v>819122328.55999994</v>
      </c>
      <c r="S35" s="218">
        <f t="shared" si="22"/>
        <v>3051502022.4400001</v>
      </c>
      <c r="T35" s="218">
        <f t="shared" si="22"/>
        <v>1539350928</v>
      </c>
      <c r="U35" s="218">
        <f t="shared" si="22"/>
        <v>1539259728</v>
      </c>
      <c r="V35" s="214">
        <f>SUM(V32:V34)</f>
        <v>1539259728</v>
      </c>
      <c r="W35" s="214">
        <f>+S35/O35*100</f>
        <v>11.065678896561698</v>
      </c>
      <c r="X35" s="214">
        <f>+T35/O35*100</f>
        <v>5.5821569027674451</v>
      </c>
      <c r="Y35" s="214">
        <f>+V35/O35*100</f>
        <v>5.5818261836960028</v>
      </c>
    </row>
    <row r="36" spans="11:25" ht="14.25" customHeight="1" thickBot="1" x14ac:dyDescent="0.25">
      <c r="K36" s="153"/>
      <c r="W36" s="168"/>
      <c r="X36" s="168"/>
      <c r="Y36" s="168"/>
    </row>
    <row r="37" spans="11:25" ht="19.5" customHeight="1" thickBot="1" x14ac:dyDescent="0.25">
      <c r="K37" s="208" t="s">
        <v>338</v>
      </c>
      <c r="L37" s="219">
        <f>SUM(L22:L25)</f>
        <v>20397418487</v>
      </c>
      <c r="M37" s="219">
        <f t="shared" ref="M37:V37" si="23">SUM(M22:M25)</f>
        <v>0</v>
      </c>
      <c r="N37" s="219">
        <f t="shared" si="23"/>
        <v>0</v>
      </c>
      <c r="O37" s="219">
        <f t="shared" si="23"/>
        <v>20397418487</v>
      </c>
      <c r="P37" s="219">
        <f t="shared" si="23"/>
        <v>0</v>
      </c>
      <c r="Q37" s="219">
        <f t="shared" si="23"/>
        <v>14950834052</v>
      </c>
      <c r="R37" s="219">
        <f t="shared" si="23"/>
        <v>5446584435</v>
      </c>
      <c r="S37" s="219">
        <f t="shared" si="23"/>
        <v>10415080871</v>
      </c>
      <c r="T37" s="219">
        <f t="shared" si="23"/>
        <v>2816139</v>
      </c>
      <c r="U37" s="219">
        <f t="shared" si="23"/>
        <v>2816139</v>
      </c>
      <c r="V37" s="219">
        <f t="shared" si="23"/>
        <v>2816139</v>
      </c>
      <c r="W37" s="210">
        <f>+S37/O37*100</f>
        <v>51.060779468921034</v>
      </c>
      <c r="X37" s="211">
        <f>+T37/O37*100</f>
        <v>1.3806350062361201E-2</v>
      </c>
      <c r="Y37" s="169">
        <f>+V37/O37*100</f>
        <v>1.3806350062361201E-2</v>
      </c>
    </row>
    <row r="38" spans="11:25" ht="20.25" customHeight="1" thickBot="1" x14ac:dyDescent="0.25">
      <c r="K38" s="207" t="s">
        <v>340</v>
      </c>
      <c r="L38" s="220">
        <f t="shared" ref="L38:V38" si="24">SUM(L37:L37)</f>
        <v>20397418487</v>
      </c>
      <c r="M38" s="221">
        <f t="shared" si="24"/>
        <v>0</v>
      </c>
      <c r="N38" s="221">
        <f t="shared" si="24"/>
        <v>0</v>
      </c>
      <c r="O38" s="221">
        <f t="shared" si="24"/>
        <v>20397418487</v>
      </c>
      <c r="P38" s="221">
        <f t="shared" si="24"/>
        <v>0</v>
      </c>
      <c r="Q38" s="221">
        <f t="shared" si="24"/>
        <v>14950834052</v>
      </c>
      <c r="R38" s="221">
        <f t="shared" si="24"/>
        <v>5446584435</v>
      </c>
      <c r="S38" s="221">
        <f t="shared" si="24"/>
        <v>10415080871</v>
      </c>
      <c r="T38" s="221">
        <f t="shared" si="24"/>
        <v>2816139</v>
      </c>
      <c r="U38" s="221">
        <f t="shared" si="24"/>
        <v>2816139</v>
      </c>
      <c r="V38" s="222">
        <f t="shared" si="24"/>
        <v>2816139</v>
      </c>
      <c r="W38" s="212">
        <f>+S38/O38*100</f>
        <v>51.060779468921034</v>
      </c>
      <c r="X38" s="187">
        <f>+T38/O38*100</f>
        <v>1.3806350062361201E-2</v>
      </c>
      <c r="Y38" s="188">
        <f>+V38/O38*100</f>
        <v>1.3806350062361201E-2</v>
      </c>
    </row>
    <row r="39" spans="11:25" ht="14.25" customHeight="1" thickBot="1" x14ac:dyDescent="0.25">
      <c r="K39" s="147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170"/>
      <c r="X39" s="170"/>
      <c r="Y39" s="170"/>
    </row>
    <row r="40" spans="11:25" ht="21" customHeight="1" thickBot="1" x14ac:dyDescent="0.25">
      <c r="K40" s="154" t="s">
        <v>341</v>
      </c>
      <c r="L40" s="224">
        <f t="shared" ref="L40:V40" si="25">+L38+L35</f>
        <v>47973693300</v>
      </c>
      <c r="M40" s="224">
        <f t="shared" si="25"/>
        <v>0</v>
      </c>
      <c r="N40" s="224">
        <f t="shared" si="25"/>
        <v>0</v>
      </c>
      <c r="O40" s="224">
        <f t="shared" si="25"/>
        <v>47973693300</v>
      </c>
      <c r="P40" s="224">
        <f t="shared" si="25"/>
        <v>491918206</v>
      </c>
      <c r="Q40" s="224">
        <f t="shared" si="25"/>
        <v>41216068330.440002</v>
      </c>
      <c r="R40" s="224">
        <f t="shared" si="25"/>
        <v>6265706763.5599995</v>
      </c>
      <c r="S40" s="224">
        <f t="shared" si="25"/>
        <v>13466582893.440001</v>
      </c>
      <c r="T40" s="224">
        <f t="shared" si="25"/>
        <v>1542167067</v>
      </c>
      <c r="U40" s="224">
        <f t="shared" si="25"/>
        <v>1542075867</v>
      </c>
      <c r="V40" s="209">
        <f t="shared" si="25"/>
        <v>1542075867</v>
      </c>
      <c r="W40" s="209">
        <f>+S40/O40*100</f>
        <v>28.070765386412312</v>
      </c>
      <c r="X40" s="209">
        <f>+T40/O40*100</f>
        <v>3.2146098432659134</v>
      </c>
      <c r="Y40" s="209">
        <f>+V40/O40*100</f>
        <v>3.2144197390781253</v>
      </c>
    </row>
    <row r="41" spans="11:25" ht="7.5" customHeight="1" x14ac:dyDescent="0.2"/>
    <row r="42" spans="11:25" ht="12.75" customHeight="1" x14ac:dyDescent="0.2">
      <c r="K42" s="155" t="s">
        <v>371</v>
      </c>
      <c r="M42" s="146"/>
      <c r="N42" s="146"/>
      <c r="O42" s="146"/>
      <c r="P42" s="146"/>
      <c r="U42" s="144"/>
    </row>
    <row r="43" spans="11:25" ht="14.25" customHeight="1" x14ac:dyDescent="0.2">
      <c r="K43" s="155"/>
      <c r="Q43" s="146"/>
      <c r="S43" s="146"/>
    </row>
    <row r="44" spans="11:25" x14ac:dyDescent="0.2">
      <c r="Q44" s="146"/>
      <c r="S44" s="146"/>
    </row>
    <row r="45" spans="11:25" x14ac:dyDescent="0.2">
      <c r="Q45" s="146"/>
      <c r="S45" s="146"/>
    </row>
    <row r="46" spans="11:25" x14ac:dyDescent="0.2">
      <c r="L46" s="146"/>
      <c r="Q46" s="146"/>
      <c r="S46" s="146"/>
    </row>
    <row r="48" spans="11:25" ht="15.75" x14ac:dyDescent="0.25">
      <c r="M48" s="156"/>
      <c r="N48" s="157"/>
      <c r="O48" s="157"/>
      <c r="P48" s="157"/>
      <c r="Q48" s="158"/>
      <c r="R48" s="156"/>
      <c r="S48" s="156"/>
      <c r="T48" s="157"/>
      <c r="U48" s="157"/>
      <c r="V48" s="157"/>
    </row>
    <row r="49" spans="13:22" ht="15.75" x14ac:dyDescent="0.25">
      <c r="M49" s="159" t="s">
        <v>372</v>
      </c>
      <c r="N49" s="159" t="s">
        <v>410</v>
      </c>
      <c r="O49" s="159"/>
      <c r="P49" s="159"/>
      <c r="Q49" s="160"/>
      <c r="R49" s="159"/>
      <c r="S49" s="159" t="s">
        <v>373</v>
      </c>
      <c r="T49" s="159" t="s">
        <v>416</v>
      </c>
      <c r="U49" s="159"/>
      <c r="V49" s="159"/>
    </row>
    <row r="50" spans="13:22" ht="15.75" x14ac:dyDescent="0.25">
      <c r="M50" s="159"/>
      <c r="N50" s="159" t="s">
        <v>378</v>
      </c>
      <c r="O50" s="159"/>
      <c r="P50" s="159"/>
      <c r="Q50" s="159"/>
      <c r="R50" s="159"/>
      <c r="S50" s="159"/>
      <c r="T50" s="159" t="s">
        <v>379</v>
      </c>
      <c r="U50" s="159"/>
      <c r="V50" s="159"/>
    </row>
    <row r="51" spans="13:22" ht="15.75" x14ac:dyDescent="0.25">
      <c r="M51" s="156"/>
      <c r="N51" s="156"/>
      <c r="O51" s="156"/>
      <c r="P51" s="156"/>
      <c r="Q51" s="156"/>
      <c r="R51" s="156"/>
      <c r="S51" s="156"/>
      <c r="T51" s="156"/>
      <c r="U51" s="156"/>
      <c r="V51" s="156"/>
    </row>
  </sheetData>
  <mergeCells count="4">
    <mergeCell ref="K30:Y30"/>
    <mergeCell ref="B2:Y2"/>
    <mergeCell ref="B3:Y3"/>
    <mergeCell ref="B4:Y4"/>
  </mergeCells>
  <printOptions horizontalCentered="1" verticalCentered="1"/>
  <pageMargins left="0.19685039370078741" right="0.27559055118110237" top="0.43307086614173229" bottom="0.39370078740157483" header="0.43307086614173229" footer="0.39370078740157483"/>
  <pageSetup paperSize="5" scale="45" pageOrder="overThenDown" orientation="landscape" r:id="rId1"/>
  <headerFooter alignWithMargins="0"/>
  <ignoredErrors>
    <ignoredError sqref="C10:D10 C12:D13 C7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W48"/>
  <sheetViews>
    <sheetView showGridLines="0" topLeftCell="H22" workbookViewId="0">
      <selection activeCell="L33" sqref="L33"/>
    </sheetView>
  </sheetViews>
  <sheetFormatPr baseColWidth="10" defaultColWidth="11.42578125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50" t="s">
        <v>347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1:23" x14ac:dyDescent="0.2">
      <c r="A3" s="250" t="s">
        <v>348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</row>
    <row r="4" spans="1:23" x14ac:dyDescent="0.2">
      <c r="A4" s="250" t="s">
        <v>349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53" t="s">
        <v>375</v>
      </c>
      <c r="E4" s="254"/>
      <c r="F4" s="254"/>
      <c r="G4" s="254"/>
      <c r="H4" s="254"/>
      <c r="I4" s="254"/>
      <c r="J4" s="254"/>
      <c r="K4" s="255"/>
    </row>
    <row r="5" spans="2:11" ht="21" x14ac:dyDescent="0.25">
      <c r="B5" s="256" t="s">
        <v>351</v>
      </c>
      <c r="C5" s="258" t="s">
        <v>352</v>
      </c>
      <c r="D5" s="257" t="s">
        <v>353</v>
      </c>
      <c r="E5" s="260"/>
      <c r="F5" s="260"/>
      <c r="G5" s="260"/>
      <c r="H5" s="260" t="s">
        <v>354</v>
      </c>
      <c r="I5" s="260"/>
      <c r="J5" s="260"/>
      <c r="K5" s="261"/>
    </row>
    <row r="6" spans="2:11" ht="21" x14ac:dyDescent="0.25">
      <c r="B6" s="257"/>
      <c r="C6" s="259"/>
      <c r="D6" s="257" t="s">
        <v>355</v>
      </c>
      <c r="E6" s="260"/>
      <c r="F6" s="260" t="s">
        <v>356</v>
      </c>
      <c r="G6" s="260"/>
      <c r="H6" s="260" t="s">
        <v>355</v>
      </c>
      <c r="I6" s="260"/>
      <c r="J6" s="260" t="s">
        <v>356</v>
      </c>
      <c r="K6" s="261"/>
    </row>
    <row r="7" spans="2:11" ht="21" x14ac:dyDescent="0.35">
      <c r="B7" s="257"/>
      <c r="C7" s="259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ENERO 2021'!L35/1000000</f>
        <v>27576.274813</v>
      </c>
      <c r="D8" s="98">
        <v>0.92409060294914513</v>
      </c>
      <c r="E8" s="91">
        <f>D8*C8</f>
        <v>25482.976419036495</v>
      </c>
      <c r="F8" s="90">
        <f>+G8/C8</f>
        <v>0.11065678896561698</v>
      </c>
      <c r="G8" s="91">
        <f>+'EJE ENERO 2021'!S35/1000000</f>
        <v>3051.50202244</v>
      </c>
      <c r="H8" s="90">
        <v>0.91983862874214917</v>
      </c>
      <c r="I8" s="91">
        <f>+C8*H8</f>
        <v>25365.722809806586</v>
      </c>
      <c r="J8" s="90">
        <f>+K8/C8</f>
        <v>5.5821569027674461E-2</v>
      </c>
      <c r="K8" s="99">
        <f>+'EJE ENERO 2021'!T35/1000000</f>
        <v>1539.3509280000001</v>
      </c>
    </row>
    <row r="9" spans="2:11" ht="21" x14ac:dyDescent="0.25">
      <c r="B9" s="105" t="s">
        <v>360</v>
      </c>
      <c r="C9" s="128">
        <f>+'EJE ENERO 2021'!L38/1000000</f>
        <v>20397.418486999999</v>
      </c>
      <c r="D9" s="98">
        <v>0.94046695163515126</v>
      </c>
      <c r="E9" s="91">
        <f>D9*C9</f>
        <v>19183.097985695367</v>
      </c>
      <c r="F9" s="90">
        <f>+G9/C9</f>
        <v>0.51060779468921036</v>
      </c>
      <c r="G9" s="91">
        <f>+'EJE ENERO 2021'!S38/1000000</f>
        <v>10415.080871</v>
      </c>
      <c r="H9" s="90">
        <v>0.93122178299834424</v>
      </c>
      <c r="I9" s="91">
        <f>H9*C9</f>
        <v>18994.520412027527</v>
      </c>
      <c r="J9" s="90">
        <f>+K9/C9</f>
        <v>1.3806350062361205E-4</v>
      </c>
      <c r="K9" s="100">
        <f>+'EJE ENERO 2021'!T38/1000000</f>
        <v>2.8161390000000002</v>
      </c>
    </row>
    <row r="10" spans="2:11" ht="21.75" thickBot="1" x14ac:dyDescent="0.3">
      <c r="B10" s="106" t="s">
        <v>361</v>
      </c>
      <c r="C10" s="129">
        <f>SUM(C8:C9)</f>
        <v>47973.693299999999</v>
      </c>
      <c r="D10" s="101">
        <f>+E10/C10</f>
        <v>0.9310534864475789</v>
      </c>
      <c r="E10" s="102">
        <f>SUM(E8:E9)</f>
        <v>44666.074404731859</v>
      </c>
      <c r="F10" s="103">
        <f>+G10/C10</f>
        <v>0.28070765386412305</v>
      </c>
      <c r="G10" s="102">
        <f>SUM(G8:G9)</f>
        <v>13466.58289344</v>
      </c>
      <c r="H10" s="103">
        <f>+I10/C10</f>
        <v>0.92467850962465115</v>
      </c>
      <c r="I10" s="102">
        <f>SUM(I8:I9)</f>
        <v>44360.243221834113</v>
      </c>
      <c r="J10" s="103">
        <f>+K10/C10</f>
        <v>3.2146098432659136E-2</v>
      </c>
      <c r="K10" s="104">
        <f>SUM(K8:K9)</f>
        <v>1542.1670670000001</v>
      </c>
    </row>
    <row r="11" spans="2:11" x14ac:dyDescent="0.25">
      <c r="B11" s="251" t="s">
        <v>362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2:11" ht="20.25" customHeight="1" x14ac:dyDescent="0.25">
      <c r="B12" s="252" t="s">
        <v>365</v>
      </c>
      <c r="C12" s="252"/>
      <c r="D12" s="85"/>
      <c r="E12" s="251" t="s">
        <v>363</v>
      </c>
      <c r="F12" s="251"/>
      <c r="G12" s="85"/>
      <c r="H12" s="69"/>
      <c r="I12" s="251" t="s">
        <v>364</v>
      </c>
      <c r="J12" s="251"/>
      <c r="K12" s="84"/>
    </row>
    <row r="15" spans="2:11" x14ac:dyDescent="0.25">
      <c r="D15" s="271"/>
      <c r="E15" s="271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82"/>
      <c r="C18" s="280" t="s">
        <v>28</v>
      </c>
      <c r="D18" s="280"/>
      <c r="E18" s="281" t="s">
        <v>29</v>
      </c>
      <c r="F18" s="281"/>
    </row>
    <row r="19" spans="2:6" ht="29.25" customHeight="1" thickBot="1" x14ac:dyDescent="0.3">
      <c r="B19" s="283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0.11065678896561698</v>
      </c>
      <c r="E20" s="86">
        <f>+H8</f>
        <v>0.91983862874214917</v>
      </c>
      <c r="F20" s="86">
        <f>+J8</f>
        <v>5.5821569027674461E-2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0.51060779468921036</v>
      </c>
      <c r="E21" s="86">
        <f>+H9</f>
        <v>0.93122178299834424</v>
      </c>
      <c r="F21" s="86">
        <f>+J9</f>
        <v>1.3806350062361205E-4</v>
      </c>
    </row>
    <row r="22" spans="2:6" ht="21" thickBot="1" x14ac:dyDescent="0.3">
      <c r="B22" s="76" t="s">
        <v>369</v>
      </c>
      <c r="C22" s="86">
        <f>+D10</f>
        <v>0.9310534864475789</v>
      </c>
      <c r="D22" s="86">
        <f>+F10</f>
        <v>0.28070765386412305</v>
      </c>
      <c r="E22" s="86">
        <f>+H10</f>
        <v>0.92467850962465115</v>
      </c>
      <c r="F22" s="86">
        <f>+J10</f>
        <v>3.2146098432659136E-2</v>
      </c>
    </row>
    <row r="57" spans="2:8" ht="15.75" thickBot="1" x14ac:dyDescent="0.3"/>
    <row r="58" spans="2:8" ht="24" thickBot="1" x14ac:dyDescent="0.4">
      <c r="B58" s="87"/>
      <c r="C58" s="272" t="str">
        <f>+MID(D4,13,35)</f>
        <v xml:space="preserve">Ejecucion a 31 de enero de 2016 </v>
      </c>
      <c r="D58" s="273"/>
      <c r="E58" s="273"/>
      <c r="F58" s="273"/>
      <c r="G58" s="274"/>
      <c r="H58" s="92"/>
    </row>
    <row r="59" spans="2:8" ht="42.75" customHeight="1" x14ac:dyDescent="0.25">
      <c r="B59" s="275" t="s">
        <v>351</v>
      </c>
      <c r="C59" s="277" t="s">
        <v>352</v>
      </c>
      <c r="D59" s="278" t="s">
        <v>353</v>
      </c>
      <c r="E59" s="278"/>
      <c r="F59" s="278" t="s">
        <v>354</v>
      </c>
      <c r="G59" s="259"/>
      <c r="H59" s="92"/>
    </row>
    <row r="60" spans="2:8" ht="21" x14ac:dyDescent="0.35">
      <c r="B60" s="276"/>
      <c r="C60" s="277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27576.274813</v>
      </c>
      <c r="D61" s="90">
        <f>+E61/C61</f>
        <v>0.11065678896561698</v>
      </c>
      <c r="E61" s="91">
        <f>+G8</f>
        <v>3051.50202244</v>
      </c>
      <c r="F61" s="90">
        <f>+G61/C61</f>
        <v>5.5821569027674461E-2</v>
      </c>
      <c r="G61" s="99">
        <f>+K8</f>
        <v>1539.3509280000001</v>
      </c>
      <c r="H61" s="92"/>
    </row>
    <row r="62" spans="2:8" ht="21" x14ac:dyDescent="0.25">
      <c r="B62" s="112" t="s">
        <v>360</v>
      </c>
      <c r="C62" s="110">
        <f>+C9</f>
        <v>20397.418486999999</v>
      </c>
      <c r="D62" s="90">
        <f>+E62/C62</f>
        <v>0.51060779468921036</v>
      </c>
      <c r="E62" s="91">
        <f>+G9</f>
        <v>10415.080871</v>
      </c>
      <c r="F62" s="90">
        <f>+G62/C62</f>
        <v>1.3806350062361205E-4</v>
      </c>
      <c r="G62" s="100">
        <f>+K9</f>
        <v>2.8161390000000002</v>
      </c>
      <c r="H62" s="92"/>
    </row>
    <row r="63" spans="2:8" ht="21.75" thickBot="1" x14ac:dyDescent="0.3">
      <c r="B63" s="113" t="s">
        <v>361</v>
      </c>
      <c r="C63" s="111">
        <f>SUM(C61:C62)</f>
        <v>47973.693299999999</v>
      </c>
      <c r="D63" s="103">
        <f>+E63/C63</f>
        <v>0.28070765386412305</v>
      </c>
      <c r="E63" s="102">
        <f>SUM(E61:E62)</f>
        <v>13466.58289344</v>
      </c>
      <c r="F63" s="103">
        <f>+G63/C63</f>
        <v>3.2146098432659136E-2</v>
      </c>
      <c r="G63" s="104">
        <f>SUM(G61:G62)</f>
        <v>1542.1670670000001</v>
      </c>
      <c r="H63" s="92"/>
    </row>
    <row r="64" spans="2:8" ht="35.25" customHeight="1" x14ac:dyDescent="0.25">
      <c r="B64" s="279" t="s">
        <v>362</v>
      </c>
      <c r="C64" s="279"/>
      <c r="D64" s="279"/>
      <c r="E64" s="279"/>
      <c r="F64" s="279"/>
      <c r="G64" s="279"/>
      <c r="H64" s="92"/>
    </row>
    <row r="65" spans="2:7" x14ac:dyDescent="0.25">
      <c r="B65" s="251"/>
      <c r="C65" s="251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65"/>
      <c r="C69" s="267" t="s">
        <v>28</v>
      </c>
      <c r="D69" s="268"/>
      <c r="E69" s="267" t="s">
        <v>29</v>
      </c>
      <c r="F69" s="268"/>
    </row>
    <row r="70" spans="2:7" ht="15.75" thickBot="1" x14ac:dyDescent="0.3">
      <c r="B70" s="266"/>
      <c r="C70" s="269"/>
      <c r="D70" s="270"/>
      <c r="E70" s="269"/>
      <c r="F70" s="270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0.11065678896561698</v>
      </c>
      <c r="D71" s="75">
        <f>+E61</f>
        <v>3051.50202244</v>
      </c>
      <c r="E71" s="74">
        <f t="shared" si="0"/>
        <v>5.5821569027674461E-2</v>
      </c>
      <c r="F71" s="75">
        <f t="shared" si="0"/>
        <v>1539.3509280000001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0.51060779468921036</v>
      </c>
      <c r="D72" s="75">
        <f t="shared" si="0"/>
        <v>10415.080871</v>
      </c>
      <c r="E72" s="74">
        <f t="shared" si="0"/>
        <v>1.3806350062361205E-4</v>
      </c>
      <c r="F72" s="75">
        <f t="shared" si="0"/>
        <v>2.8161390000000002</v>
      </c>
    </row>
    <row r="73" spans="2:7" ht="21.75" thickTop="1" thickBot="1" x14ac:dyDescent="0.3">
      <c r="B73" s="73" t="str">
        <f>+B22</f>
        <v>Total : 25.133</v>
      </c>
      <c r="C73" s="74">
        <f t="shared" si="0"/>
        <v>0.28070765386412305</v>
      </c>
      <c r="D73" s="75">
        <f t="shared" si="0"/>
        <v>13466.58289344</v>
      </c>
      <c r="E73" s="74">
        <f t="shared" si="0"/>
        <v>3.2146098432659136E-2</v>
      </c>
      <c r="F73" s="75">
        <f t="shared" si="0"/>
        <v>1542.1670670000001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62" t="s">
        <v>374</v>
      </c>
      <c r="C110" s="263"/>
      <c r="D110" s="264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ENERO 2021'!W19</f>
        <v>0</v>
      </c>
      <c r="F111" s="122">
        <f>+'EJE ENERO 2021'!X19</f>
        <v>0</v>
      </c>
      <c r="G111" s="123">
        <f>+'EJE ENERO 2021'!Y19</f>
        <v>0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ENERO 2021'!W20</f>
        <v>0</v>
      </c>
      <c r="F112" s="124">
        <f>+'EJE ENERO 2021'!X20</f>
        <v>0</v>
      </c>
      <c r="G112" s="125">
        <f>+'EJE ENERO 2021'!Y20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ENERO 2021'!W22</f>
        <v>70.892163093987065</v>
      </c>
      <c r="F113" s="124">
        <f>+'EJE ENERO 2021'!X22</f>
        <v>3.6832213139698255E-2</v>
      </c>
      <c r="G113" s="125">
        <f>+'EJE ENERO 2021'!Y22</f>
        <v>3.6832213139698255E-2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ENERO 2021'!W23</f>
        <v>53.684236555556929</v>
      </c>
      <c r="F114" s="124">
        <f>+'EJE ENERO 2021'!X23</f>
        <v>0</v>
      </c>
      <c r="G114" s="125">
        <f>+'EJE ENERO 2021'!Y23</f>
        <v>0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 t="e">
        <f>+'EJE ENERO 2021'!#REF!</f>
        <v>#REF!</v>
      </c>
      <c r="F115" s="126" t="e">
        <f>+'EJE ENERO 2021'!#REF!</f>
        <v>#REF!</v>
      </c>
      <c r="G115" s="127" t="e">
        <f>+'EJE ENERO 2021'!#REF!</f>
        <v>#REF!</v>
      </c>
    </row>
    <row r="116" spans="2:7" ht="18" customHeight="1" x14ac:dyDescent="0.25"/>
  </sheetData>
  <mergeCells count="28"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3"/>
  <sheetViews>
    <sheetView showGridLines="0" workbookViewId="0">
      <selection activeCell="P22" sqref="P22"/>
    </sheetView>
  </sheetViews>
  <sheetFormatPr baseColWidth="10" defaultRowHeight="15" x14ac:dyDescent="0.25"/>
  <cols>
    <col min="1" max="1" width="13.42578125" style="232" customWidth="1"/>
    <col min="2" max="2" width="27" style="232" customWidth="1"/>
    <col min="3" max="3" width="21.5703125" style="232" customWidth="1"/>
    <col min="4" max="11" width="5.42578125" style="232" customWidth="1"/>
    <col min="12" max="12" width="9.5703125" style="232" customWidth="1"/>
    <col min="13" max="13" width="8" style="232" customWidth="1"/>
    <col min="14" max="14" width="9.5703125" style="232" customWidth="1"/>
    <col min="15" max="15" width="27.5703125" style="232" customWidth="1"/>
    <col min="16" max="26" width="18.85546875" style="232" customWidth="1"/>
    <col min="27" max="27" width="0" style="232" hidden="1" customWidth="1"/>
    <col min="28" max="28" width="6.42578125" style="232" customWidth="1"/>
    <col min="29" max="16384" width="11.42578125" style="232"/>
  </cols>
  <sheetData>
    <row r="1" spans="1:26" x14ac:dyDescent="0.25">
      <c r="A1" s="230" t="s">
        <v>0</v>
      </c>
      <c r="B1" s="230">
        <v>2021</v>
      </c>
      <c r="C1" s="231" t="s">
        <v>1</v>
      </c>
      <c r="D1" s="231" t="s">
        <v>1</v>
      </c>
      <c r="E1" s="231" t="s">
        <v>1</v>
      </c>
      <c r="F1" s="231" t="s">
        <v>1</v>
      </c>
      <c r="G1" s="231" t="s">
        <v>1</v>
      </c>
      <c r="H1" s="231" t="s">
        <v>1</v>
      </c>
      <c r="I1" s="231" t="s">
        <v>1</v>
      </c>
      <c r="J1" s="231" t="s">
        <v>1</v>
      </c>
      <c r="K1" s="231" t="s">
        <v>1</v>
      </c>
      <c r="L1" s="231" t="s">
        <v>1</v>
      </c>
      <c r="M1" s="231" t="s">
        <v>1</v>
      </c>
      <c r="N1" s="231" t="s">
        <v>1</v>
      </c>
      <c r="O1" s="231" t="s">
        <v>1</v>
      </c>
      <c r="P1" s="231" t="s">
        <v>1</v>
      </c>
      <c r="Q1" s="231" t="s">
        <v>1</v>
      </c>
      <c r="R1" s="231" t="s">
        <v>1</v>
      </c>
      <c r="S1" s="231" t="s">
        <v>1</v>
      </c>
      <c r="T1" s="231" t="s">
        <v>1</v>
      </c>
      <c r="U1" s="231" t="s">
        <v>1</v>
      </c>
      <c r="V1" s="231" t="s">
        <v>1</v>
      </c>
      <c r="W1" s="231" t="s">
        <v>1</v>
      </c>
      <c r="X1" s="231" t="s">
        <v>1</v>
      </c>
      <c r="Y1" s="231" t="s">
        <v>1</v>
      </c>
      <c r="Z1" s="231" t="s">
        <v>1</v>
      </c>
    </row>
    <row r="2" spans="1:26" x14ac:dyDescent="0.25">
      <c r="A2" s="230" t="s">
        <v>2</v>
      </c>
      <c r="B2" s="230" t="s">
        <v>3</v>
      </c>
      <c r="C2" s="231" t="s">
        <v>1</v>
      </c>
      <c r="D2" s="231" t="s">
        <v>1</v>
      </c>
      <c r="E2" s="231" t="s">
        <v>1</v>
      </c>
      <c r="F2" s="231" t="s">
        <v>1</v>
      </c>
      <c r="G2" s="231" t="s">
        <v>1</v>
      </c>
      <c r="H2" s="231" t="s">
        <v>1</v>
      </c>
      <c r="I2" s="231" t="s">
        <v>1</v>
      </c>
      <c r="J2" s="231" t="s">
        <v>1</v>
      </c>
      <c r="K2" s="231" t="s">
        <v>1</v>
      </c>
      <c r="L2" s="231" t="s">
        <v>1</v>
      </c>
      <c r="M2" s="231" t="s">
        <v>1</v>
      </c>
      <c r="N2" s="231" t="s">
        <v>1</v>
      </c>
      <c r="O2" s="231" t="s">
        <v>1</v>
      </c>
      <c r="P2" s="231" t="s">
        <v>1</v>
      </c>
      <c r="Q2" s="231" t="s">
        <v>1</v>
      </c>
      <c r="R2" s="231" t="s">
        <v>1</v>
      </c>
      <c r="S2" s="231" t="s">
        <v>1</v>
      </c>
      <c r="T2" s="231" t="s">
        <v>1</v>
      </c>
      <c r="U2" s="231" t="s">
        <v>1</v>
      </c>
      <c r="V2" s="231" t="s">
        <v>1</v>
      </c>
      <c r="W2" s="231" t="s">
        <v>1</v>
      </c>
      <c r="X2" s="231" t="s">
        <v>1</v>
      </c>
      <c r="Y2" s="231" t="s">
        <v>1</v>
      </c>
      <c r="Z2" s="231" t="s">
        <v>1</v>
      </c>
    </row>
    <row r="3" spans="1:26" x14ac:dyDescent="0.25">
      <c r="A3" s="230" t="s">
        <v>4</v>
      </c>
      <c r="B3" s="230" t="s">
        <v>418</v>
      </c>
      <c r="C3" s="231" t="s">
        <v>1</v>
      </c>
      <c r="D3" s="231" t="s">
        <v>1</v>
      </c>
      <c r="E3" s="231" t="s">
        <v>1</v>
      </c>
      <c r="F3" s="231" t="s">
        <v>1</v>
      </c>
      <c r="G3" s="231" t="s">
        <v>1</v>
      </c>
      <c r="H3" s="231" t="s">
        <v>1</v>
      </c>
      <c r="I3" s="231" t="s">
        <v>1</v>
      </c>
      <c r="J3" s="231" t="s">
        <v>1</v>
      </c>
      <c r="K3" s="231" t="s">
        <v>1</v>
      </c>
      <c r="L3" s="231" t="s">
        <v>1</v>
      </c>
      <c r="M3" s="231" t="s">
        <v>1</v>
      </c>
      <c r="N3" s="231" t="s">
        <v>1</v>
      </c>
      <c r="O3" s="231" t="s">
        <v>1</v>
      </c>
      <c r="P3" s="231" t="s">
        <v>1</v>
      </c>
      <c r="Q3" s="231" t="s">
        <v>1</v>
      </c>
      <c r="R3" s="231" t="s">
        <v>1</v>
      </c>
      <c r="S3" s="231" t="s">
        <v>1</v>
      </c>
      <c r="T3" s="231" t="s">
        <v>1</v>
      </c>
      <c r="U3" s="231" t="s">
        <v>1</v>
      </c>
      <c r="V3" s="231" t="s">
        <v>1</v>
      </c>
      <c r="W3" s="231" t="s">
        <v>1</v>
      </c>
      <c r="X3" s="231" t="s">
        <v>1</v>
      </c>
      <c r="Y3" s="231" t="s">
        <v>1</v>
      </c>
      <c r="Z3" s="231" t="s">
        <v>1</v>
      </c>
    </row>
    <row r="4" spans="1:26" ht="24" x14ac:dyDescent="0.25">
      <c r="A4" s="230" t="s">
        <v>6</v>
      </c>
      <c r="B4" s="230" t="s">
        <v>7</v>
      </c>
      <c r="C4" s="230" t="s">
        <v>8</v>
      </c>
      <c r="D4" s="230" t="s">
        <v>9</v>
      </c>
      <c r="E4" s="230" t="s">
        <v>10</v>
      </c>
      <c r="F4" s="230" t="s">
        <v>11</v>
      </c>
      <c r="G4" s="230" t="s">
        <v>12</v>
      </c>
      <c r="H4" s="230" t="s">
        <v>13</v>
      </c>
      <c r="I4" s="230" t="s">
        <v>14</v>
      </c>
      <c r="J4" s="230" t="s">
        <v>15</v>
      </c>
      <c r="K4" s="230" t="s">
        <v>16</v>
      </c>
      <c r="L4" s="230" t="s">
        <v>17</v>
      </c>
      <c r="M4" s="230" t="s">
        <v>18</v>
      </c>
      <c r="N4" s="230" t="s">
        <v>19</v>
      </c>
      <c r="O4" s="230" t="s">
        <v>20</v>
      </c>
      <c r="P4" s="230" t="s">
        <v>21</v>
      </c>
      <c r="Q4" s="230" t="s">
        <v>22</v>
      </c>
      <c r="R4" s="230" t="s">
        <v>23</v>
      </c>
      <c r="S4" s="230" t="s">
        <v>24</v>
      </c>
      <c r="T4" s="230" t="s">
        <v>25</v>
      </c>
      <c r="U4" s="230" t="s">
        <v>26</v>
      </c>
      <c r="V4" s="230" t="s">
        <v>27</v>
      </c>
      <c r="W4" s="230" t="s">
        <v>28</v>
      </c>
      <c r="X4" s="230" t="s">
        <v>29</v>
      </c>
      <c r="Y4" s="230" t="s">
        <v>30</v>
      </c>
      <c r="Z4" s="230" t="s">
        <v>31</v>
      </c>
    </row>
    <row r="5" spans="1:26" ht="22.5" x14ac:dyDescent="0.25">
      <c r="A5" s="233" t="s">
        <v>32</v>
      </c>
      <c r="B5" s="234" t="s">
        <v>33</v>
      </c>
      <c r="C5" s="235" t="s">
        <v>380</v>
      </c>
      <c r="D5" s="233" t="s">
        <v>35</v>
      </c>
      <c r="E5" s="233" t="s">
        <v>381</v>
      </c>
      <c r="F5" s="233" t="s">
        <v>381</v>
      </c>
      <c r="G5" s="233" t="s">
        <v>381</v>
      </c>
      <c r="H5" s="233"/>
      <c r="I5" s="233"/>
      <c r="J5" s="233"/>
      <c r="K5" s="233"/>
      <c r="L5" s="233" t="s">
        <v>38</v>
      </c>
      <c r="M5" s="233" t="s">
        <v>39</v>
      </c>
      <c r="N5" s="233" t="s">
        <v>40</v>
      </c>
      <c r="O5" s="234" t="s">
        <v>382</v>
      </c>
      <c r="P5" s="236">
        <v>16118237576</v>
      </c>
      <c r="Q5" s="236">
        <v>0</v>
      </c>
      <c r="R5" s="236">
        <v>0</v>
      </c>
      <c r="S5" s="236">
        <v>16118237576</v>
      </c>
      <c r="T5" s="236">
        <v>0</v>
      </c>
      <c r="U5" s="236">
        <v>16118237576</v>
      </c>
      <c r="V5" s="236">
        <v>0</v>
      </c>
      <c r="W5" s="236">
        <v>1019863857</v>
      </c>
      <c r="X5" s="236">
        <v>990953723</v>
      </c>
      <c r="Y5" s="236">
        <v>990953723</v>
      </c>
      <c r="Z5" s="236">
        <v>990953723</v>
      </c>
    </row>
    <row r="6" spans="1:26" ht="22.5" x14ac:dyDescent="0.25">
      <c r="A6" s="233" t="s">
        <v>32</v>
      </c>
      <c r="B6" s="234" t="s">
        <v>33</v>
      </c>
      <c r="C6" s="235" t="s">
        <v>383</v>
      </c>
      <c r="D6" s="233" t="s">
        <v>35</v>
      </c>
      <c r="E6" s="233" t="s">
        <v>381</v>
      </c>
      <c r="F6" s="233" t="s">
        <v>381</v>
      </c>
      <c r="G6" s="233" t="s">
        <v>384</v>
      </c>
      <c r="H6" s="233"/>
      <c r="I6" s="233"/>
      <c r="J6" s="233"/>
      <c r="K6" s="233"/>
      <c r="L6" s="233" t="s">
        <v>38</v>
      </c>
      <c r="M6" s="233" t="s">
        <v>39</v>
      </c>
      <c r="N6" s="233" t="s">
        <v>40</v>
      </c>
      <c r="O6" s="234" t="s">
        <v>385</v>
      </c>
      <c r="P6" s="236">
        <v>5696787931</v>
      </c>
      <c r="Q6" s="236">
        <v>0</v>
      </c>
      <c r="R6" s="236">
        <v>0</v>
      </c>
      <c r="S6" s="236">
        <v>5696787931</v>
      </c>
      <c r="T6" s="236">
        <v>0</v>
      </c>
      <c r="U6" s="236">
        <v>5696787931</v>
      </c>
      <c r="V6" s="236">
        <v>0</v>
      </c>
      <c r="W6" s="236">
        <v>421170563</v>
      </c>
      <c r="X6" s="236">
        <v>421170563</v>
      </c>
      <c r="Y6" s="236">
        <v>421079363</v>
      </c>
      <c r="Z6" s="236">
        <v>421079363</v>
      </c>
    </row>
    <row r="7" spans="1:26" ht="33.75" x14ac:dyDescent="0.25">
      <c r="A7" s="233" t="s">
        <v>32</v>
      </c>
      <c r="B7" s="234" t="s">
        <v>33</v>
      </c>
      <c r="C7" s="235" t="s">
        <v>386</v>
      </c>
      <c r="D7" s="233" t="s">
        <v>35</v>
      </c>
      <c r="E7" s="233" t="s">
        <v>381</v>
      </c>
      <c r="F7" s="233" t="s">
        <v>381</v>
      </c>
      <c r="G7" s="233" t="s">
        <v>387</v>
      </c>
      <c r="H7" s="233"/>
      <c r="I7" s="233"/>
      <c r="J7" s="233"/>
      <c r="K7" s="233"/>
      <c r="L7" s="233" t="s">
        <v>38</v>
      </c>
      <c r="M7" s="233" t="s">
        <v>39</v>
      </c>
      <c r="N7" s="233" t="s">
        <v>40</v>
      </c>
      <c r="O7" s="234" t="s">
        <v>388</v>
      </c>
      <c r="P7" s="236">
        <v>1965095389</v>
      </c>
      <c r="Q7" s="236">
        <v>0</v>
      </c>
      <c r="R7" s="236">
        <v>0</v>
      </c>
      <c r="S7" s="236">
        <v>1965095389</v>
      </c>
      <c r="T7" s="236">
        <v>0</v>
      </c>
      <c r="U7" s="236">
        <v>1965095389</v>
      </c>
      <c r="V7" s="236">
        <v>0</v>
      </c>
      <c r="W7" s="236">
        <v>96224634</v>
      </c>
      <c r="X7" s="236">
        <v>70141137</v>
      </c>
      <c r="Y7" s="236">
        <v>70141137</v>
      </c>
      <c r="Z7" s="236">
        <v>70141137</v>
      </c>
    </row>
    <row r="8" spans="1:26" ht="33.75" x14ac:dyDescent="0.25">
      <c r="A8" s="233" t="s">
        <v>32</v>
      </c>
      <c r="B8" s="234" t="s">
        <v>33</v>
      </c>
      <c r="C8" s="235" t="s">
        <v>419</v>
      </c>
      <c r="D8" s="233" t="s">
        <v>35</v>
      </c>
      <c r="E8" s="233" t="s">
        <v>381</v>
      </c>
      <c r="F8" s="233" t="s">
        <v>381</v>
      </c>
      <c r="G8" s="233" t="s">
        <v>394</v>
      </c>
      <c r="H8" s="233"/>
      <c r="I8" s="233"/>
      <c r="J8" s="233"/>
      <c r="K8" s="233"/>
      <c r="L8" s="233" t="s">
        <v>38</v>
      </c>
      <c r="M8" s="233" t="s">
        <v>39</v>
      </c>
      <c r="N8" s="233" t="s">
        <v>40</v>
      </c>
      <c r="O8" s="234" t="s">
        <v>420</v>
      </c>
      <c r="P8" s="236">
        <v>302096036</v>
      </c>
      <c r="Q8" s="236">
        <v>0</v>
      </c>
      <c r="R8" s="236">
        <v>0</v>
      </c>
      <c r="S8" s="236">
        <v>302096036</v>
      </c>
      <c r="T8" s="236">
        <v>302096036</v>
      </c>
      <c r="U8" s="236">
        <v>0</v>
      </c>
      <c r="V8" s="236">
        <v>0</v>
      </c>
      <c r="W8" s="236">
        <v>0</v>
      </c>
      <c r="X8" s="236">
        <v>0</v>
      </c>
      <c r="Y8" s="236">
        <v>0</v>
      </c>
      <c r="Z8" s="236">
        <v>0</v>
      </c>
    </row>
    <row r="9" spans="1:26" ht="22.5" x14ac:dyDescent="0.25">
      <c r="A9" s="233" t="s">
        <v>32</v>
      </c>
      <c r="B9" s="234" t="s">
        <v>33</v>
      </c>
      <c r="C9" s="235" t="s">
        <v>389</v>
      </c>
      <c r="D9" s="233" t="s">
        <v>35</v>
      </c>
      <c r="E9" s="233" t="s">
        <v>384</v>
      </c>
      <c r="F9" s="233" t="s">
        <v>381</v>
      </c>
      <c r="G9" s="233"/>
      <c r="H9" s="233"/>
      <c r="I9" s="233"/>
      <c r="J9" s="233"/>
      <c r="K9" s="233"/>
      <c r="L9" s="233" t="s">
        <v>38</v>
      </c>
      <c r="M9" s="233" t="s">
        <v>39</v>
      </c>
      <c r="N9" s="233" t="s">
        <v>40</v>
      </c>
      <c r="O9" s="234" t="s">
        <v>390</v>
      </c>
      <c r="P9" s="236">
        <v>88600000</v>
      </c>
      <c r="Q9" s="236">
        <v>0</v>
      </c>
      <c r="R9" s="236">
        <v>0</v>
      </c>
      <c r="S9" s="236">
        <v>88600000</v>
      </c>
      <c r="T9" s="236">
        <v>0</v>
      </c>
      <c r="U9" s="236">
        <v>2000000</v>
      </c>
      <c r="V9" s="236">
        <v>86600000</v>
      </c>
      <c r="W9" s="236">
        <v>0</v>
      </c>
      <c r="X9" s="236">
        <v>0</v>
      </c>
      <c r="Y9" s="236">
        <v>0</v>
      </c>
      <c r="Z9" s="236">
        <v>0</v>
      </c>
    </row>
    <row r="10" spans="1:26" ht="22.5" x14ac:dyDescent="0.25">
      <c r="A10" s="233" t="s">
        <v>32</v>
      </c>
      <c r="B10" s="234" t="s">
        <v>33</v>
      </c>
      <c r="C10" s="235" t="s">
        <v>391</v>
      </c>
      <c r="D10" s="233" t="s">
        <v>35</v>
      </c>
      <c r="E10" s="233" t="s">
        <v>384</v>
      </c>
      <c r="F10" s="233" t="s">
        <v>384</v>
      </c>
      <c r="G10" s="233"/>
      <c r="H10" s="233"/>
      <c r="I10" s="233"/>
      <c r="J10" s="233"/>
      <c r="K10" s="233"/>
      <c r="L10" s="233" t="s">
        <v>38</v>
      </c>
      <c r="M10" s="233" t="s">
        <v>39</v>
      </c>
      <c r="N10" s="233" t="s">
        <v>40</v>
      </c>
      <c r="O10" s="234" t="s">
        <v>392</v>
      </c>
      <c r="P10" s="236">
        <v>2496100000</v>
      </c>
      <c r="Q10" s="236">
        <v>0</v>
      </c>
      <c r="R10" s="236">
        <v>0</v>
      </c>
      <c r="S10" s="236">
        <v>2496100000</v>
      </c>
      <c r="T10" s="236">
        <v>0</v>
      </c>
      <c r="U10" s="236">
        <v>2152882470.4400001</v>
      </c>
      <c r="V10" s="236">
        <v>343217529.56</v>
      </c>
      <c r="W10" s="236">
        <v>1486371971.4400001</v>
      </c>
      <c r="X10" s="236">
        <v>29214508</v>
      </c>
      <c r="Y10" s="236">
        <v>29214508</v>
      </c>
      <c r="Z10" s="236">
        <v>29214508</v>
      </c>
    </row>
    <row r="11" spans="1:26" ht="33.75" x14ac:dyDescent="0.25">
      <c r="A11" s="233" t="s">
        <v>32</v>
      </c>
      <c r="B11" s="234" t="s">
        <v>33</v>
      </c>
      <c r="C11" s="235" t="s">
        <v>421</v>
      </c>
      <c r="D11" s="233" t="s">
        <v>35</v>
      </c>
      <c r="E11" s="233" t="s">
        <v>387</v>
      </c>
      <c r="F11" s="233" t="s">
        <v>387</v>
      </c>
      <c r="G11" s="233" t="s">
        <v>381</v>
      </c>
      <c r="H11" s="233" t="s">
        <v>422</v>
      </c>
      <c r="I11" s="233"/>
      <c r="J11" s="233"/>
      <c r="K11" s="233"/>
      <c r="L11" s="233" t="s">
        <v>38</v>
      </c>
      <c r="M11" s="233" t="s">
        <v>39</v>
      </c>
      <c r="N11" s="233" t="s">
        <v>40</v>
      </c>
      <c r="O11" s="234" t="s">
        <v>423</v>
      </c>
      <c r="P11" s="236">
        <v>189822170</v>
      </c>
      <c r="Q11" s="236">
        <v>0</v>
      </c>
      <c r="R11" s="236">
        <v>0</v>
      </c>
      <c r="S11" s="236">
        <v>189822170</v>
      </c>
      <c r="T11" s="236">
        <v>189822170</v>
      </c>
      <c r="U11" s="236">
        <v>0</v>
      </c>
      <c r="V11" s="236">
        <v>0</v>
      </c>
      <c r="W11" s="236">
        <v>0</v>
      </c>
      <c r="X11" s="236">
        <v>0</v>
      </c>
      <c r="Y11" s="236">
        <v>0</v>
      </c>
      <c r="Z11" s="236">
        <v>0</v>
      </c>
    </row>
    <row r="12" spans="1:26" ht="22.5" x14ac:dyDescent="0.25">
      <c r="A12" s="233" t="s">
        <v>32</v>
      </c>
      <c r="B12" s="234" t="s">
        <v>33</v>
      </c>
      <c r="C12" s="235" t="s">
        <v>393</v>
      </c>
      <c r="D12" s="233" t="s">
        <v>35</v>
      </c>
      <c r="E12" s="233" t="s">
        <v>387</v>
      </c>
      <c r="F12" s="233" t="s">
        <v>394</v>
      </c>
      <c r="G12" s="233" t="s">
        <v>384</v>
      </c>
      <c r="H12" s="233" t="s">
        <v>395</v>
      </c>
      <c r="I12" s="233"/>
      <c r="J12" s="233"/>
      <c r="K12" s="233"/>
      <c r="L12" s="233" t="s">
        <v>38</v>
      </c>
      <c r="M12" s="233" t="s">
        <v>39</v>
      </c>
      <c r="N12" s="233" t="s">
        <v>40</v>
      </c>
      <c r="O12" s="234" t="s">
        <v>396</v>
      </c>
      <c r="P12" s="236">
        <v>247830912</v>
      </c>
      <c r="Q12" s="236">
        <v>0</v>
      </c>
      <c r="R12" s="236">
        <v>0</v>
      </c>
      <c r="S12" s="236">
        <v>247830912</v>
      </c>
      <c r="T12" s="236">
        <v>0</v>
      </c>
      <c r="U12" s="236">
        <v>247830912</v>
      </c>
      <c r="V12" s="236">
        <v>0</v>
      </c>
      <c r="W12" s="236">
        <v>17343416</v>
      </c>
      <c r="X12" s="236">
        <v>17343416</v>
      </c>
      <c r="Y12" s="236">
        <v>17343416</v>
      </c>
      <c r="Z12" s="236">
        <v>17343416</v>
      </c>
    </row>
    <row r="13" spans="1:26" ht="33.75" x14ac:dyDescent="0.25">
      <c r="A13" s="233" t="s">
        <v>32</v>
      </c>
      <c r="B13" s="234" t="s">
        <v>33</v>
      </c>
      <c r="C13" s="235" t="s">
        <v>397</v>
      </c>
      <c r="D13" s="233" t="s">
        <v>35</v>
      </c>
      <c r="E13" s="233" t="s">
        <v>387</v>
      </c>
      <c r="F13" s="233" t="s">
        <v>394</v>
      </c>
      <c r="G13" s="233" t="s">
        <v>384</v>
      </c>
      <c r="H13" s="233" t="s">
        <v>398</v>
      </c>
      <c r="I13" s="233"/>
      <c r="J13" s="233"/>
      <c r="K13" s="233"/>
      <c r="L13" s="233" t="s">
        <v>38</v>
      </c>
      <c r="M13" s="233" t="s">
        <v>39</v>
      </c>
      <c r="N13" s="233" t="s">
        <v>40</v>
      </c>
      <c r="O13" s="234" t="s">
        <v>411</v>
      </c>
      <c r="P13" s="236">
        <v>82400000</v>
      </c>
      <c r="Q13" s="236">
        <v>0</v>
      </c>
      <c r="R13" s="236">
        <v>0</v>
      </c>
      <c r="S13" s="236">
        <v>82400000</v>
      </c>
      <c r="T13" s="236">
        <v>0</v>
      </c>
      <c r="U13" s="236">
        <v>82400000</v>
      </c>
      <c r="V13" s="236">
        <v>0</v>
      </c>
      <c r="W13" s="236">
        <v>10527581</v>
      </c>
      <c r="X13" s="236">
        <v>10527581</v>
      </c>
      <c r="Y13" s="236">
        <v>10527581</v>
      </c>
      <c r="Z13" s="236">
        <v>10527581</v>
      </c>
    </row>
    <row r="14" spans="1:26" ht="22.5" x14ac:dyDescent="0.25">
      <c r="A14" s="233" t="s">
        <v>32</v>
      </c>
      <c r="B14" s="234" t="s">
        <v>33</v>
      </c>
      <c r="C14" s="235" t="s">
        <v>399</v>
      </c>
      <c r="D14" s="233" t="s">
        <v>35</v>
      </c>
      <c r="E14" s="233" t="s">
        <v>387</v>
      </c>
      <c r="F14" s="233" t="s">
        <v>39</v>
      </c>
      <c r="G14" s="233" t="s">
        <v>381</v>
      </c>
      <c r="H14" s="233" t="s">
        <v>395</v>
      </c>
      <c r="I14" s="233"/>
      <c r="J14" s="233"/>
      <c r="K14" s="233"/>
      <c r="L14" s="233" t="s">
        <v>38</v>
      </c>
      <c r="M14" s="233" t="s">
        <v>39</v>
      </c>
      <c r="N14" s="233" t="s">
        <v>40</v>
      </c>
      <c r="O14" s="234" t="s">
        <v>400</v>
      </c>
      <c r="P14" s="236">
        <v>285449899</v>
      </c>
      <c r="Q14" s="236">
        <v>0</v>
      </c>
      <c r="R14" s="236">
        <v>0</v>
      </c>
      <c r="S14" s="236">
        <v>285449899</v>
      </c>
      <c r="T14" s="236">
        <v>0</v>
      </c>
      <c r="U14" s="236">
        <v>0</v>
      </c>
      <c r="V14" s="236">
        <v>285449899</v>
      </c>
      <c r="W14" s="236">
        <v>0</v>
      </c>
      <c r="X14" s="236">
        <v>0</v>
      </c>
      <c r="Y14" s="236">
        <v>0</v>
      </c>
      <c r="Z14" s="236">
        <v>0</v>
      </c>
    </row>
    <row r="15" spans="1:26" ht="22.5" x14ac:dyDescent="0.25">
      <c r="A15" s="233" t="s">
        <v>32</v>
      </c>
      <c r="B15" s="234" t="s">
        <v>33</v>
      </c>
      <c r="C15" s="235" t="s">
        <v>401</v>
      </c>
      <c r="D15" s="233" t="s">
        <v>35</v>
      </c>
      <c r="E15" s="233" t="s">
        <v>402</v>
      </c>
      <c r="F15" s="233" t="s">
        <v>381</v>
      </c>
      <c r="G15" s="233"/>
      <c r="H15" s="233"/>
      <c r="I15" s="233"/>
      <c r="J15" s="233"/>
      <c r="K15" s="233"/>
      <c r="L15" s="233" t="s">
        <v>38</v>
      </c>
      <c r="M15" s="233" t="s">
        <v>39</v>
      </c>
      <c r="N15" s="233" t="s">
        <v>40</v>
      </c>
      <c r="O15" s="234" t="s">
        <v>403</v>
      </c>
      <c r="P15" s="236">
        <v>42054900</v>
      </c>
      <c r="Q15" s="236">
        <v>0</v>
      </c>
      <c r="R15" s="236">
        <v>0</v>
      </c>
      <c r="S15" s="236">
        <v>42054900</v>
      </c>
      <c r="T15" s="236">
        <v>0</v>
      </c>
      <c r="U15" s="236">
        <v>0</v>
      </c>
      <c r="V15" s="236">
        <v>42054900</v>
      </c>
      <c r="W15" s="236">
        <v>0</v>
      </c>
      <c r="X15" s="236">
        <v>0</v>
      </c>
      <c r="Y15" s="236">
        <v>0</v>
      </c>
      <c r="Z15" s="236">
        <v>0</v>
      </c>
    </row>
    <row r="16" spans="1:26" ht="22.5" x14ac:dyDescent="0.25">
      <c r="A16" s="233" t="s">
        <v>32</v>
      </c>
      <c r="B16" s="234" t="s">
        <v>33</v>
      </c>
      <c r="C16" s="235" t="s">
        <v>404</v>
      </c>
      <c r="D16" s="233" t="s">
        <v>35</v>
      </c>
      <c r="E16" s="233" t="s">
        <v>402</v>
      </c>
      <c r="F16" s="233" t="s">
        <v>394</v>
      </c>
      <c r="G16" s="233" t="s">
        <v>381</v>
      </c>
      <c r="H16" s="233"/>
      <c r="I16" s="233"/>
      <c r="J16" s="233"/>
      <c r="K16" s="233"/>
      <c r="L16" s="233" t="s">
        <v>38</v>
      </c>
      <c r="M16" s="233" t="s">
        <v>62</v>
      </c>
      <c r="N16" s="233" t="s">
        <v>63</v>
      </c>
      <c r="O16" s="234" t="s">
        <v>405</v>
      </c>
      <c r="P16" s="236">
        <v>61800000</v>
      </c>
      <c r="Q16" s="236">
        <v>0</v>
      </c>
      <c r="R16" s="236">
        <v>0</v>
      </c>
      <c r="S16" s="236">
        <v>61800000</v>
      </c>
      <c r="T16" s="236">
        <v>0</v>
      </c>
      <c r="U16" s="236">
        <v>0</v>
      </c>
      <c r="V16" s="236">
        <v>61800000</v>
      </c>
      <c r="W16" s="236">
        <v>0</v>
      </c>
      <c r="X16" s="236">
        <v>0</v>
      </c>
      <c r="Y16" s="236">
        <v>0</v>
      </c>
      <c r="Z16" s="236">
        <v>0</v>
      </c>
    </row>
    <row r="17" spans="1:26" ht="67.5" x14ac:dyDescent="0.25">
      <c r="A17" s="233" t="s">
        <v>32</v>
      </c>
      <c r="B17" s="234" t="s">
        <v>33</v>
      </c>
      <c r="C17" s="235" t="s">
        <v>412</v>
      </c>
      <c r="D17" s="233" t="s">
        <v>71</v>
      </c>
      <c r="E17" s="233" t="s">
        <v>377</v>
      </c>
      <c r="F17" s="233" t="s">
        <v>73</v>
      </c>
      <c r="G17" s="233" t="s">
        <v>57</v>
      </c>
      <c r="H17" s="233"/>
      <c r="I17" s="233"/>
      <c r="J17" s="233"/>
      <c r="K17" s="233"/>
      <c r="L17" s="233" t="s">
        <v>38</v>
      </c>
      <c r="M17" s="233" t="s">
        <v>62</v>
      </c>
      <c r="N17" s="233" t="s">
        <v>40</v>
      </c>
      <c r="O17" s="234" t="s">
        <v>413</v>
      </c>
      <c r="P17" s="236">
        <v>7645858774</v>
      </c>
      <c r="Q17" s="236">
        <v>0</v>
      </c>
      <c r="R17" s="236">
        <v>0</v>
      </c>
      <c r="S17" s="236">
        <v>7645858774</v>
      </c>
      <c r="T17" s="236">
        <v>0</v>
      </c>
      <c r="U17" s="236">
        <v>6881576497</v>
      </c>
      <c r="V17" s="236">
        <v>764282277</v>
      </c>
      <c r="W17" s="236">
        <v>5420314672</v>
      </c>
      <c r="X17" s="236">
        <v>2816139</v>
      </c>
      <c r="Y17" s="236">
        <v>2816139</v>
      </c>
      <c r="Z17" s="236">
        <v>2816139</v>
      </c>
    </row>
    <row r="18" spans="1:26" ht="67.5" x14ac:dyDescent="0.25">
      <c r="A18" s="233" t="s">
        <v>32</v>
      </c>
      <c r="B18" s="234" t="s">
        <v>33</v>
      </c>
      <c r="C18" s="235" t="s">
        <v>414</v>
      </c>
      <c r="D18" s="233" t="s">
        <v>71</v>
      </c>
      <c r="E18" s="233" t="s">
        <v>377</v>
      </c>
      <c r="F18" s="233" t="s">
        <v>73</v>
      </c>
      <c r="G18" s="233" t="s">
        <v>43</v>
      </c>
      <c r="H18" s="233"/>
      <c r="I18" s="233"/>
      <c r="J18" s="233"/>
      <c r="K18" s="233"/>
      <c r="L18" s="233" t="s">
        <v>38</v>
      </c>
      <c r="M18" s="233" t="s">
        <v>62</v>
      </c>
      <c r="N18" s="233" t="s">
        <v>40</v>
      </c>
      <c r="O18" s="234" t="s">
        <v>415</v>
      </c>
      <c r="P18" s="236">
        <v>8130976879</v>
      </c>
      <c r="Q18" s="236">
        <v>0</v>
      </c>
      <c r="R18" s="236">
        <v>0</v>
      </c>
      <c r="S18" s="236">
        <v>8130976879</v>
      </c>
      <c r="T18" s="236">
        <v>0</v>
      </c>
      <c r="U18" s="236">
        <v>6017679557</v>
      </c>
      <c r="V18" s="236">
        <v>2113297322</v>
      </c>
      <c r="W18" s="236">
        <v>4365052862</v>
      </c>
      <c r="X18" s="236">
        <v>0</v>
      </c>
      <c r="Y18" s="236">
        <v>0</v>
      </c>
      <c r="Z18" s="236">
        <v>0</v>
      </c>
    </row>
    <row r="19" spans="1:26" ht="56.25" x14ac:dyDescent="0.25">
      <c r="A19" s="233" t="s">
        <v>32</v>
      </c>
      <c r="B19" s="234" t="s">
        <v>33</v>
      </c>
      <c r="C19" s="235" t="s">
        <v>406</v>
      </c>
      <c r="D19" s="233" t="s">
        <v>71</v>
      </c>
      <c r="E19" s="233" t="s">
        <v>376</v>
      </c>
      <c r="F19" s="233" t="s">
        <v>73</v>
      </c>
      <c r="G19" s="233" t="s">
        <v>43</v>
      </c>
      <c r="H19" s="233"/>
      <c r="I19" s="233"/>
      <c r="J19" s="233"/>
      <c r="K19" s="233"/>
      <c r="L19" s="233" t="s">
        <v>38</v>
      </c>
      <c r="M19" s="233" t="s">
        <v>62</v>
      </c>
      <c r="N19" s="233" t="s">
        <v>40</v>
      </c>
      <c r="O19" s="234" t="s">
        <v>407</v>
      </c>
      <c r="P19" s="236">
        <v>1260000000</v>
      </c>
      <c r="Q19" s="236">
        <v>0</v>
      </c>
      <c r="R19" s="236">
        <v>0</v>
      </c>
      <c r="S19" s="236">
        <v>1260000000</v>
      </c>
      <c r="T19" s="236">
        <v>0</v>
      </c>
      <c r="U19" s="236">
        <v>1200250199</v>
      </c>
      <c r="V19" s="236">
        <v>59749801</v>
      </c>
      <c r="W19" s="236">
        <v>27714576</v>
      </c>
      <c r="X19" s="236">
        <v>0</v>
      </c>
      <c r="Y19" s="236">
        <v>0</v>
      </c>
      <c r="Z19" s="236">
        <v>0</v>
      </c>
    </row>
    <row r="20" spans="1:26" ht="33.75" x14ac:dyDescent="0.25">
      <c r="A20" s="233" t="s">
        <v>32</v>
      </c>
      <c r="B20" s="234" t="s">
        <v>33</v>
      </c>
      <c r="C20" s="235" t="s">
        <v>408</v>
      </c>
      <c r="D20" s="233" t="s">
        <v>71</v>
      </c>
      <c r="E20" s="233" t="s">
        <v>376</v>
      </c>
      <c r="F20" s="233" t="s">
        <v>73</v>
      </c>
      <c r="G20" s="233" t="s">
        <v>46</v>
      </c>
      <c r="H20" s="233"/>
      <c r="I20" s="233"/>
      <c r="J20" s="233"/>
      <c r="K20" s="233"/>
      <c r="L20" s="233" t="s">
        <v>38</v>
      </c>
      <c r="M20" s="233" t="s">
        <v>62</v>
      </c>
      <c r="N20" s="233" t="s">
        <v>40</v>
      </c>
      <c r="O20" s="234" t="s">
        <v>409</v>
      </c>
      <c r="P20" s="236">
        <v>3360582834</v>
      </c>
      <c r="Q20" s="236">
        <v>0</v>
      </c>
      <c r="R20" s="236">
        <v>0</v>
      </c>
      <c r="S20" s="236">
        <v>3360582834</v>
      </c>
      <c r="T20" s="236">
        <v>0</v>
      </c>
      <c r="U20" s="236">
        <v>851327799</v>
      </c>
      <c r="V20" s="236">
        <v>2509255035</v>
      </c>
      <c r="W20" s="236">
        <v>601998761</v>
      </c>
      <c r="X20" s="236">
        <v>0</v>
      </c>
      <c r="Y20" s="236">
        <v>0</v>
      </c>
      <c r="Z20" s="236">
        <v>0</v>
      </c>
    </row>
    <row r="21" spans="1:26" x14ac:dyDescent="0.25">
      <c r="A21" s="233" t="s">
        <v>1</v>
      </c>
      <c r="B21" s="234" t="s">
        <v>1</v>
      </c>
      <c r="C21" s="235" t="s">
        <v>1</v>
      </c>
      <c r="D21" s="233" t="s">
        <v>1</v>
      </c>
      <c r="E21" s="233" t="s">
        <v>1</v>
      </c>
      <c r="F21" s="233" t="s">
        <v>1</v>
      </c>
      <c r="G21" s="233" t="s">
        <v>1</v>
      </c>
      <c r="H21" s="233" t="s">
        <v>1</v>
      </c>
      <c r="I21" s="233" t="s">
        <v>1</v>
      </c>
      <c r="J21" s="233" t="s">
        <v>1</v>
      </c>
      <c r="K21" s="233" t="s">
        <v>1</v>
      </c>
      <c r="L21" s="233" t="s">
        <v>1</v>
      </c>
      <c r="M21" s="233" t="s">
        <v>1</v>
      </c>
      <c r="N21" s="233" t="s">
        <v>1</v>
      </c>
      <c r="O21" s="234" t="s">
        <v>1</v>
      </c>
      <c r="P21" s="236">
        <v>47973693300</v>
      </c>
      <c r="Q21" s="236">
        <v>0</v>
      </c>
      <c r="R21" s="236">
        <v>0</v>
      </c>
      <c r="S21" s="236">
        <v>47973693300</v>
      </c>
      <c r="T21" s="236">
        <v>491918206</v>
      </c>
      <c r="U21" s="236">
        <v>41216068330.440002</v>
      </c>
      <c r="V21" s="236">
        <v>6265706763.5600004</v>
      </c>
      <c r="W21" s="236">
        <v>13466582893.440001</v>
      </c>
      <c r="X21" s="236">
        <v>1542167067</v>
      </c>
      <c r="Y21" s="236">
        <v>1542075867</v>
      </c>
      <c r="Z21" s="236">
        <v>1542075867</v>
      </c>
    </row>
    <row r="22" spans="1:26" x14ac:dyDescent="0.25">
      <c r="A22" s="233" t="s">
        <v>1</v>
      </c>
      <c r="B22" s="237" t="s">
        <v>1</v>
      </c>
      <c r="C22" s="235" t="s">
        <v>1</v>
      </c>
      <c r="D22" s="233" t="s">
        <v>1</v>
      </c>
      <c r="E22" s="233" t="s">
        <v>1</v>
      </c>
      <c r="F22" s="233" t="s">
        <v>1</v>
      </c>
      <c r="G22" s="233" t="s">
        <v>1</v>
      </c>
      <c r="H22" s="233" t="s">
        <v>1</v>
      </c>
      <c r="I22" s="233" t="s">
        <v>1</v>
      </c>
      <c r="J22" s="233" t="s">
        <v>1</v>
      </c>
      <c r="K22" s="233" t="s">
        <v>1</v>
      </c>
      <c r="L22" s="233" t="s">
        <v>1</v>
      </c>
      <c r="M22" s="233" t="s">
        <v>1</v>
      </c>
      <c r="N22" s="233" t="s">
        <v>1</v>
      </c>
      <c r="O22" s="234" t="s">
        <v>1</v>
      </c>
      <c r="P22" s="238" t="s">
        <v>1</v>
      </c>
      <c r="Q22" s="238" t="s">
        <v>1</v>
      </c>
      <c r="R22" s="238" t="s">
        <v>1</v>
      </c>
      <c r="S22" s="238" t="s">
        <v>1</v>
      </c>
      <c r="T22" s="238" t="s">
        <v>1</v>
      </c>
      <c r="U22" s="238" t="s">
        <v>1</v>
      </c>
      <c r="V22" s="238" t="s">
        <v>1</v>
      </c>
      <c r="W22" s="238" t="s">
        <v>1</v>
      </c>
      <c r="X22" s="238" t="s">
        <v>1</v>
      </c>
      <c r="Y22" s="238" t="s">
        <v>1</v>
      </c>
      <c r="Z22" s="238" t="s">
        <v>1</v>
      </c>
    </row>
    <row r="23" spans="1:2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EJE AGREGADA</vt:lpstr>
      <vt:lpstr>EJE DESAGREGADA</vt:lpstr>
      <vt:lpstr>EJE ENERO 2021</vt:lpstr>
      <vt:lpstr>EJE JUL 2015 (2)</vt:lpstr>
      <vt:lpstr>RESUMEN</vt:lpstr>
      <vt:lpstr>Datos Iniciales</vt:lpstr>
      <vt:lpstr>Hoja1</vt:lpstr>
      <vt:lpstr>'EJE ENERO 2021'!Área_de_impresión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Admin</cp:lastModifiedBy>
  <cp:lastPrinted>2021-10-25T15:33:23Z</cp:lastPrinted>
  <dcterms:created xsi:type="dcterms:W3CDTF">2015-08-03T13:34:35Z</dcterms:created>
  <dcterms:modified xsi:type="dcterms:W3CDTF">2021-10-25T15:33:45Z</dcterms:modified>
</cp:coreProperties>
</file>