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usuario\Desktop\2021\PUBLICACIONES\presupuesto\"/>
    </mc:Choice>
  </mc:AlternateContent>
  <xr:revisionPtr revIDLastSave="0" documentId="13_ncr:1_{50D2BAB3-6EE9-4E40-92B6-CD4B5C83E1B0}" xr6:coauthVersionLast="36" xr6:coauthVersionMax="36" xr10:uidLastSave="{00000000-0000-0000-0000-000000000000}"/>
  <bookViews>
    <workbookView xWindow="0" yWindow="0" windowWidth="20490" windowHeight="7245" firstSheet="2" activeTab="2" xr2:uid="{00000000-000D-0000-FFFF-FFFF00000000}"/>
  </bookViews>
  <sheets>
    <sheet name="EJE AGREGADA" sheetId="1" state="hidden" r:id="rId1"/>
    <sheet name="EJE DESAGREGADA" sheetId="2" state="hidden" r:id="rId2"/>
    <sheet name="EJE NOVIEMBRE 2020" sheetId="4" r:id="rId3"/>
    <sheet name="EJE JUL 2015 (2)" sheetId="5" state="hidden" r:id="rId4"/>
    <sheet name="RESUMEN" sheetId="7" state="hidden" r:id="rId5"/>
    <sheet name="Datos Iniciales" sheetId="11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3" hidden="1">'EJE JUL 2015 (2)'!$A$6:$W$42</definedName>
    <definedName name="_xlnm._FilterDatabase" localSheetId="2" hidden="1">'EJE NOVIEMBRE 2020'!$B$6:$Y$44</definedName>
  </definedNames>
  <calcPr calcId="191029"/>
</workbook>
</file>

<file path=xl/calcChain.xml><?xml version="1.0" encoding="utf-8"?>
<calcChain xmlns="http://schemas.openxmlformats.org/spreadsheetml/2006/main">
  <c r="P42" i="4" l="1"/>
  <c r="O42" i="4"/>
  <c r="L42" i="4"/>
  <c r="V41" i="4"/>
  <c r="U41" i="4"/>
  <c r="T41" i="4"/>
  <c r="S41" i="4"/>
  <c r="R41" i="4"/>
  <c r="Q41" i="4"/>
  <c r="P41" i="4"/>
  <c r="O41" i="4"/>
  <c r="N41" i="4"/>
  <c r="W40" i="4"/>
  <c r="V40" i="4"/>
  <c r="U40" i="4"/>
  <c r="T40" i="4"/>
  <c r="S40" i="4"/>
  <c r="R40" i="4"/>
  <c r="Q40" i="4"/>
  <c r="P40" i="4"/>
  <c r="O40" i="4"/>
  <c r="N40" i="4"/>
  <c r="M40" i="4"/>
  <c r="L40" i="4"/>
  <c r="L37" i="4"/>
  <c r="N35" i="4"/>
  <c r="L41" i="4"/>
  <c r="M41" i="4"/>
  <c r="Y28" i="4" l="1"/>
  <c r="M27" i="4"/>
  <c r="N27" i="4"/>
  <c r="O27" i="4"/>
  <c r="P27" i="4"/>
  <c r="Q27" i="4"/>
  <c r="R27" i="4"/>
  <c r="S27" i="4"/>
  <c r="W27" i="4" s="1"/>
  <c r="T27" i="4"/>
  <c r="X27" i="4" s="1"/>
  <c r="U27" i="4"/>
  <c r="V27" i="4"/>
  <c r="Y27" i="4" s="1"/>
  <c r="M28" i="4"/>
  <c r="N28" i="4"/>
  <c r="O28" i="4"/>
  <c r="P28" i="4"/>
  <c r="Q28" i="4"/>
  <c r="R28" i="4"/>
  <c r="S28" i="4"/>
  <c r="W28" i="4" s="1"/>
  <c r="T28" i="4"/>
  <c r="X28" i="4" s="1"/>
  <c r="U28" i="4"/>
  <c r="V28" i="4"/>
  <c r="L27" i="4"/>
  <c r="L28" i="4"/>
  <c r="L7" i="4" l="1"/>
  <c r="L19" i="4" l="1"/>
  <c r="M19" i="4"/>
  <c r="N19" i="4"/>
  <c r="O19" i="4"/>
  <c r="P19" i="4"/>
  <c r="Q19" i="4"/>
  <c r="R19" i="4"/>
  <c r="S19" i="4"/>
  <c r="T19" i="4"/>
  <c r="U19" i="4"/>
  <c r="V19" i="4"/>
  <c r="L20" i="4"/>
  <c r="M20" i="4"/>
  <c r="N20" i="4"/>
  <c r="O20" i="4"/>
  <c r="P20" i="4"/>
  <c r="Q20" i="4"/>
  <c r="R20" i="4"/>
  <c r="S20" i="4"/>
  <c r="T20" i="4"/>
  <c r="U20" i="4"/>
  <c r="V20" i="4"/>
  <c r="L22" i="4"/>
  <c r="M22" i="4"/>
  <c r="N22" i="4"/>
  <c r="O22" i="4"/>
  <c r="P22" i="4"/>
  <c r="Q22" i="4"/>
  <c r="R22" i="4"/>
  <c r="S22" i="4"/>
  <c r="T22" i="4"/>
  <c r="U22" i="4"/>
  <c r="V22" i="4"/>
  <c r="L23" i="4"/>
  <c r="M23" i="4"/>
  <c r="N23" i="4"/>
  <c r="O23" i="4"/>
  <c r="P23" i="4"/>
  <c r="Q23" i="4"/>
  <c r="R23" i="4"/>
  <c r="S23" i="4"/>
  <c r="T23" i="4"/>
  <c r="U23" i="4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K20" i="4"/>
  <c r="K22" i="4"/>
  <c r="K23" i="4"/>
  <c r="K24" i="4"/>
  <c r="K25" i="4"/>
  <c r="K26" i="4"/>
  <c r="K19" i="4"/>
  <c r="L14" i="4"/>
  <c r="M14" i="4"/>
  <c r="N14" i="4"/>
  <c r="N37" i="4" s="1"/>
  <c r="O14" i="4"/>
  <c r="P14" i="4"/>
  <c r="Q14" i="4"/>
  <c r="R14" i="4"/>
  <c r="S14" i="4"/>
  <c r="T14" i="4"/>
  <c r="U14" i="4"/>
  <c r="V14" i="4"/>
  <c r="V37" i="4" s="1"/>
  <c r="L15" i="4"/>
  <c r="M15" i="4"/>
  <c r="N15" i="4"/>
  <c r="O15" i="4"/>
  <c r="P15" i="4"/>
  <c r="Q15" i="4"/>
  <c r="R15" i="4"/>
  <c r="S15" i="4"/>
  <c r="T15" i="4"/>
  <c r="U15" i="4"/>
  <c r="V15" i="4"/>
  <c r="L16" i="4"/>
  <c r="M16" i="4"/>
  <c r="N16" i="4"/>
  <c r="O16" i="4"/>
  <c r="P16" i="4"/>
  <c r="Q16" i="4"/>
  <c r="R16" i="4"/>
  <c r="S16" i="4"/>
  <c r="T16" i="4"/>
  <c r="U16" i="4"/>
  <c r="V16" i="4"/>
  <c r="L17" i="4"/>
  <c r="M17" i="4"/>
  <c r="N17" i="4"/>
  <c r="O17" i="4"/>
  <c r="P17" i="4"/>
  <c r="Q17" i="4"/>
  <c r="R17" i="4"/>
  <c r="S17" i="4"/>
  <c r="T17" i="4"/>
  <c r="U17" i="4"/>
  <c r="V17" i="4"/>
  <c r="L18" i="4"/>
  <c r="M18" i="4"/>
  <c r="N18" i="4"/>
  <c r="O18" i="4"/>
  <c r="P18" i="4"/>
  <c r="Q18" i="4"/>
  <c r="R18" i="4"/>
  <c r="S18" i="4"/>
  <c r="T18" i="4"/>
  <c r="U18" i="4"/>
  <c r="V18" i="4"/>
  <c r="K15" i="4"/>
  <c r="K16" i="4"/>
  <c r="K17" i="4"/>
  <c r="K18" i="4"/>
  <c r="K14" i="4"/>
  <c r="L11" i="4"/>
  <c r="M11" i="4"/>
  <c r="N11" i="4"/>
  <c r="O11" i="4"/>
  <c r="P11" i="4"/>
  <c r="Q11" i="4"/>
  <c r="Q36" i="4" s="1"/>
  <c r="R11" i="4"/>
  <c r="R36" i="4" s="1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K12" i="4"/>
  <c r="K11" i="4"/>
  <c r="O7" i="4"/>
  <c r="P7" i="4"/>
  <c r="Q7" i="4"/>
  <c r="R7" i="4"/>
  <c r="S7" i="4"/>
  <c r="T7" i="4"/>
  <c r="U7" i="4"/>
  <c r="V7" i="4"/>
  <c r="O8" i="4"/>
  <c r="P8" i="4"/>
  <c r="Q8" i="4"/>
  <c r="R8" i="4"/>
  <c r="S8" i="4"/>
  <c r="T8" i="4"/>
  <c r="U8" i="4"/>
  <c r="V8" i="4"/>
  <c r="O9" i="4"/>
  <c r="P9" i="4"/>
  <c r="Q9" i="4"/>
  <c r="R9" i="4"/>
  <c r="S9" i="4"/>
  <c r="T9" i="4"/>
  <c r="U9" i="4"/>
  <c r="V9" i="4"/>
  <c r="M7" i="4"/>
  <c r="N7" i="4"/>
  <c r="M8" i="4"/>
  <c r="N8" i="4"/>
  <c r="M9" i="4"/>
  <c r="N9" i="4"/>
  <c r="L8" i="4"/>
  <c r="L29" i="4" s="1"/>
  <c r="L9" i="4"/>
  <c r="K8" i="4"/>
  <c r="K9" i="4"/>
  <c r="K7" i="4"/>
  <c r="T37" i="4" l="1"/>
  <c r="R29" i="4"/>
  <c r="R35" i="4"/>
  <c r="O36" i="4"/>
  <c r="S37" i="4"/>
  <c r="U29" i="4"/>
  <c r="U35" i="4"/>
  <c r="T35" i="4"/>
  <c r="T29" i="4"/>
  <c r="M37" i="4"/>
  <c r="S29" i="4"/>
  <c r="S35" i="4"/>
  <c r="Q29" i="4"/>
  <c r="Q35" i="4"/>
  <c r="V36" i="4"/>
  <c r="N36" i="4"/>
  <c r="R37" i="4"/>
  <c r="U37" i="4"/>
  <c r="N29" i="4"/>
  <c r="P29" i="4"/>
  <c r="P35" i="4"/>
  <c r="U36" i="4"/>
  <c r="M36" i="4"/>
  <c r="Q37" i="4"/>
  <c r="V35" i="4"/>
  <c r="V29" i="4"/>
  <c r="P36" i="4"/>
  <c r="M29" i="4"/>
  <c r="M35" i="4"/>
  <c r="O35" i="4"/>
  <c r="O29" i="4"/>
  <c r="T36" i="4"/>
  <c r="P37" i="4"/>
  <c r="S36" i="4"/>
  <c r="O37" i="4"/>
  <c r="Y16" i="4"/>
  <c r="X18" i="4"/>
  <c r="X17" i="4"/>
  <c r="W16" i="4"/>
  <c r="Y18" i="4"/>
  <c r="X16" i="4"/>
  <c r="W7" i="4"/>
  <c r="W18" i="4"/>
  <c r="Y14" i="4"/>
  <c r="W14" i="4"/>
  <c r="Y15" i="4"/>
  <c r="Y17" i="4"/>
  <c r="X15" i="4"/>
  <c r="W15" i="4"/>
  <c r="W9" i="4"/>
  <c r="W8" i="4"/>
  <c r="W17" i="4"/>
  <c r="X14" i="4"/>
  <c r="L36" i="4"/>
  <c r="S42" i="4" l="1"/>
  <c r="M42" i="4" l="1"/>
  <c r="V42" i="4"/>
  <c r="N42" i="4"/>
  <c r="U42" i="4"/>
  <c r="R42" i="4"/>
  <c r="X41" i="4"/>
  <c r="Y41" i="4"/>
  <c r="Q42" i="4"/>
  <c r="T42" i="4"/>
  <c r="W41" i="4"/>
  <c r="L35" i="4"/>
  <c r="W23" i="4" l="1"/>
  <c r="E114" i="7" s="1"/>
  <c r="W24" i="4"/>
  <c r="Y24" i="4"/>
  <c r="W25" i="4"/>
  <c r="W26" i="4"/>
  <c r="E115" i="7" s="1"/>
  <c r="Y26" i="4"/>
  <c r="G115" i="7" s="1"/>
  <c r="X7" i="4"/>
  <c r="Y7" i="4"/>
  <c r="Y8" i="4"/>
  <c r="X9" i="4"/>
  <c r="X8" i="4"/>
  <c r="Y9" i="4"/>
  <c r="W19" i="4"/>
  <c r="E111" i="7" s="1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K9" i="10"/>
  <c r="L9" i="10"/>
  <c r="M9" i="10"/>
  <c r="C9" i="10"/>
  <c r="C20" i="7"/>
  <c r="B74" i="7"/>
  <c r="E21" i="7"/>
  <c r="E20" i="7"/>
  <c r="C21" i="7"/>
  <c r="Z4" i="4"/>
  <c r="M35" i="5"/>
  <c r="N35" i="5"/>
  <c r="O35" i="5"/>
  <c r="P35" i="5"/>
  <c r="Q35" i="5"/>
  <c r="R35" i="5"/>
  <c r="M34" i="5"/>
  <c r="N34" i="5"/>
  <c r="V34" i="5" s="1"/>
  <c r="O34" i="5"/>
  <c r="P34" i="5"/>
  <c r="Q34" i="5"/>
  <c r="R34" i="5"/>
  <c r="M33" i="5"/>
  <c r="N33" i="5"/>
  <c r="O33" i="5"/>
  <c r="P33" i="5"/>
  <c r="Q33" i="5"/>
  <c r="Q36" i="5" s="1"/>
  <c r="R33" i="5"/>
  <c r="R36" i="5" s="1"/>
  <c r="M39" i="5"/>
  <c r="N39" i="5"/>
  <c r="O39" i="5"/>
  <c r="P39" i="5"/>
  <c r="Q39" i="5"/>
  <c r="R39" i="5"/>
  <c r="M38" i="5"/>
  <c r="M40" i="5" s="1"/>
  <c r="N38" i="5"/>
  <c r="O38" i="5"/>
  <c r="P38" i="5"/>
  <c r="Q38" i="5"/>
  <c r="R38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L38" i="5"/>
  <c r="T38" i="5" s="1"/>
  <c r="L35" i="5"/>
  <c r="T35" i="5" s="1"/>
  <c r="L34" i="5"/>
  <c r="U34" i="5" s="1"/>
  <c r="L33" i="5"/>
  <c r="L36" i="5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 s="1"/>
  <c r="AB139" i="2"/>
  <c r="AB141" i="2" s="1"/>
  <c r="P139" i="2"/>
  <c r="Q138" i="2"/>
  <c r="R138" i="2"/>
  <c r="S138" i="2"/>
  <c r="T138" i="2"/>
  <c r="U138" i="2"/>
  <c r="U141" i="2" s="1"/>
  <c r="V138" i="2"/>
  <c r="W138" i="2"/>
  <c r="X138" i="2"/>
  <c r="Y138" i="2"/>
  <c r="Z138" i="2"/>
  <c r="P138" i="2"/>
  <c r="Q137" i="2"/>
  <c r="R137" i="2"/>
  <c r="S137" i="2"/>
  <c r="T137" i="2"/>
  <c r="U137" i="2"/>
  <c r="V137" i="2"/>
  <c r="W137" i="2"/>
  <c r="X137" i="2"/>
  <c r="X143" i="2" s="1"/>
  <c r="Y137" i="2"/>
  <c r="Y143" i="2" s="1"/>
  <c r="Z137" i="2"/>
  <c r="P137" i="2"/>
  <c r="Q136" i="2"/>
  <c r="R136" i="2"/>
  <c r="S136" i="2"/>
  <c r="T136" i="2"/>
  <c r="U136" i="2"/>
  <c r="V136" i="2"/>
  <c r="V141" i="2" s="1"/>
  <c r="W136" i="2"/>
  <c r="X136" i="2"/>
  <c r="Y136" i="2"/>
  <c r="Z136" i="2"/>
  <c r="P136" i="2"/>
  <c r="P9" i="10" l="1"/>
  <c r="T33" i="5"/>
  <c r="W34" i="5"/>
  <c r="O9" i="10"/>
  <c r="N9" i="10"/>
  <c r="S141" i="2"/>
  <c r="O40" i="5"/>
  <c r="V143" i="2"/>
  <c r="T39" i="5"/>
  <c r="U35" i="5"/>
  <c r="W143" i="2"/>
  <c r="Q40" i="5"/>
  <c r="Q42" i="5" s="1"/>
  <c r="M36" i="5"/>
  <c r="M42" i="5" s="1"/>
  <c r="R143" i="2"/>
  <c r="Q143" i="2"/>
  <c r="V39" i="5"/>
  <c r="R141" i="2"/>
  <c r="P143" i="2"/>
  <c r="W39" i="5"/>
  <c r="Z141" i="2"/>
  <c r="T143" i="2"/>
  <c r="U33" i="5"/>
  <c r="T34" i="5"/>
  <c r="V35" i="5"/>
  <c r="U36" i="5"/>
  <c r="S34" i="5"/>
  <c r="Q141" i="2"/>
  <c r="W33" i="5"/>
  <c r="S39" i="5"/>
  <c r="N36" i="5"/>
  <c r="V36" i="5" s="1"/>
  <c r="W141" i="2"/>
  <c r="Y141" i="2"/>
  <c r="U143" i="2"/>
  <c r="V33" i="5"/>
  <c r="U39" i="5"/>
  <c r="X141" i="2"/>
  <c r="T141" i="2"/>
  <c r="P141" i="2"/>
  <c r="S143" i="2"/>
  <c r="Z143" i="2"/>
  <c r="W35" i="5"/>
  <c r="R40" i="5"/>
  <c r="R42" i="5" s="1"/>
  <c r="N40" i="5"/>
  <c r="P40" i="5"/>
  <c r="T40" i="5" s="1"/>
  <c r="O36" i="5"/>
  <c r="S36" i="5" s="1"/>
  <c r="S35" i="5"/>
  <c r="V40" i="5"/>
  <c r="V38" i="5"/>
  <c r="L40" i="5"/>
  <c r="S38" i="5"/>
  <c r="P36" i="5"/>
  <c r="T36" i="5" s="1"/>
  <c r="U38" i="5"/>
  <c r="W38" i="5"/>
  <c r="S33" i="5"/>
  <c r="W12" i="4"/>
  <c r="X22" i="4"/>
  <c r="F113" i="7" s="1"/>
  <c r="Y20" i="4"/>
  <c r="G112" i="7" s="1"/>
  <c r="Y22" i="4"/>
  <c r="G113" i="7" s="1"/>
  <c r="W20" i="4"/>
  <c r="E112" i="7" s="1"/>
  <c r="X36" i="4"/>
  <c r="X12" i="4"/>
  <c r="Y25" i="4"/>
  <c r="Y12" i="4"/>
  <c r="Y19" i="4"/>
  <c r="G111" i="7" s="1"/>
  <c r="Y23" i="4"/>
  <c r="G114" i="7" s="1"/>
  <c r="X19" i="4"/>
  <c r="F111" i="7" s="1"/>
  <c r="W11" i="4"/>
  <c r="W22" i="4"/>
  <c r="E113" i="7" s="1"/>
  <c r="X26" i="4"/>
  <c r="F115" i="7" s="1"/>
  <c r="X25" i="4"/>
  <c r="X24" i="4"/>
  <c r="X23" i="4"/>
  <c r="F114" i="7" s="1"/>
  <c r="X20" i="4"/>
  <c r="F112" i="7" s="1"/>
  <c r="Y11" i="4"/>
  <c r="X11" i="4"/>
  <c r="N42" i="5" l="1"/>
  <c r="U40" i="5"/>
  <c r="W36" i="5"/>
  <c r="O42" i="5"/>
  <c r="T38" i="4"/>
  <c r="G9" i="7"/>
  <c r="E62" i="7" s="1"/>
  <c r="L42" i="5"/>
  <c r="W42" i="5" s="1"/>
  <c r="W40" i="5"/>
  <c r="P42" i="5"/>
  <c r="S40" i="5"/>
  <c r="Q38" i="4"/>
  <c r="Q44" i="4" s="1"/>
  <c r="W37" i="4"/>
  <c r="W42" i="4"/>
  <c r="X37" i="4"/>
  <c r="Y36" i="4"/>
  <c r="W36" i="4"/>
  <c r="Y35" i="4"/>
  <c r="L38" i="4"/>
  <c r="C8" i="7" s="1"/>
  <c r="U38" i="4"/>
  <c r="U44" i="4" s="1"/>
  <c r="M38" i="4"/>
  <c r="M44" i="4" s="1"/>
  <c r="P38" i="4"/>
  <c r="P44" i="4" s="1"/>
  <c r="Y37" i="4"/>
  <c r="R38" i="4"/>
  <c r="R44" i="4" s="1"/>
  <c r="N38" i="4"/>
  <c r="N44" i="4" s="1"/>
  <c r="W29" i="4"/>
  <c r="V38" i="4"/>
  <c r="V44" i="4" s="1"/>
  <c r="X40" i="4"/>
  <c r="O38" i="4"/>
  <c r="O44" i="4" s="1"/>
  <c r="X35" i="4"/>
  <c r="W35" i="4"/>
  <c r="S38" i="4"/>
  <c r="Y40" i="4"/>
  <c r="X29" i="4"/>
  <c r="Y29" i="4"/>
  <c r="S42" i="5" l="1"/>
  <c r="S44" i="4"/>
  <c r="W38" i="4"/>
  <c r="K8" i="7"/>
  <c r="G61" i="7" s="1"/>
  <c r="F71" i="7" s="1"/>
  <c r="T44" i="4"/>
  <c r="C9" i="7"/>
  <c r="C62" i="7" s="1"/>
  <c r="D62" i="7" s="1"/>
  <c r="C72" i="7" s="1"/>
  <c r="L44" i="4"/>
  <c r="T42" i="5"/>
  <c r="V42" i="5"/>
  <c r="U42" i="5"/>
  <c r="C61" i="7"/>
  <c r="E8" i="7"/>
  <c r="I8" i="7"/>
  <c r="G8" i="7"/>
  <c r="X42" i="4"/>
  <c r="K9" i="7"/>
  <c r="X38" i="4"/>
  <c r="Y42" i="4"/>
  <c r="D72" i="7"/>
  <c r="Y38" i="4"/>
  <c r="J8" i="7" l="1"/>
  <c r="F20" i="7" s="1"/>
  <c r="I9" i="7"/>
  <c r="I10" i="7" s="1"/>
  <c r="C10" i="7"/>
  <c r="F9" i="7"/>
  <c r="D21" i="7" s="1"/>
  <c r="E9" i="7"/>
  <c r="E10" i="7" s="1"/>
  <c r="Y44" i="4"/>
  <c r="X44" i="4"/>
  <c r="G62" i="7"/>
  <c r="J9" i="7"/>
  <c r="F21" i="7" s="1"/>
  <c r="K10" i="7"/>
  <c r="W44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<sst xmlns="http://schemas.openxmlformats.org/spreadsheetml/2006/main" count="3075" uniqueCount="421">
  <si>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</si>
  <si>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</si>
  <si>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</si>
  <si>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</si>
  <si>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</si>
  <si>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</si>
  <si>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</si>
  <si>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</si>
  <si>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</si>
  <si>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</si>
  <si>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</si>
  <si>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</si>
  <si>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</si>
  <si>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</si>
  <si>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</si>
  <si>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</si>
  <si>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</si>
  <si>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</si>
  <si>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</si>
  <si>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</si>
  <si>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</si>
  <si>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</si>
  <si>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</si>
  <si>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</si>
  <si>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</si>
  <si>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</si>
  <si>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</si>
  <si>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</si>
  <si>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</si>
  <si>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</si>
  <si>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</si>
  <si>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</si>
  <si>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</si>
  <si>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</si>
  <si>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</si>
  <si>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</si>
  <si>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</si>
  <si>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</si>
  <si>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</si>
  <si>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</si>
  <si>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</si>
  <si>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</si>
  <si>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</si>
  <si>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</si>
  <si>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</si>
  <si>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</si>
  <si>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</si>
  <si>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</si>
  <si>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</si>
  <si>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</si>
  <si>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</si>
  <si>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</si>
  <si>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</si>
  <si>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</si>
  <si>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</si>
  <si>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</si>
  <si>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</si>
  <si>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</si>
  <si>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</si>
  <si>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</si>
  <si>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</si>
  <si>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</si>
  <si>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</si>
  <si>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</si>
  <si>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</si>
  <si>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</si>
  <si>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</si>
  <si>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</si>
  <si>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</si>
  <si>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</si>
  <si>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</si>
  <si>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</si>
  <si>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</si>
  <si>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</si>
  <si>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</si>
  <si>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</si>
  <si>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</si>
  <si>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</si>
  <si>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</si>
  <si>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</si>
  <si>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</si>
  <si>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</si>
  <si>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</si>
  <si>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</si>
  <si>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</si>
  <si>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</si>
  <si>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</si>
  <si>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</si>
  <si>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</si>
  <si>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</si>
  <si>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</si>
  <si>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</si>
  <si>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</si>
  <si>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</si>
  <si>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</si>
  <si>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</si>
  <si>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</si>
  <si>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</si>
  <si>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</si>
  <si>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</si>
  <si>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</si>
  <si>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</si>
  <si>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</si>
  <si>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</si>
  <si>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</si>
  <si>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</si>
  <si>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</si>
  <si>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</si>
  <si>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</si>
  <si>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</si>
  <si>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</si>
  <si>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</si>
  <si>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</si>
  <si>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</si>
  <si>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</si>
  <si>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</si>
  <si>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</si>
  <si>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</si>
  <si>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</si>
  <si>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</si>
  <si>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</si>
  <si>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</si>
  <si>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</si>
  <si>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</si>
  <si>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</si>
  <si>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</si>
  <si>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</si>
  <si>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</si>
  <si>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</si>
  <si>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</si>
  <si>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</si>
  <si>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</si>
  <si>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</si>
  <si>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</si>
  <si>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</si>
  <si>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</si>
  <si>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</si>
  <si>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</si>
  <si>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</si>
  <si>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</si>
  <si>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</si>
  <si>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</si>
  <si>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</si>
  <si>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</si>
  <si>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</si>
  <si>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</si>
  <si>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</si>
  <si>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</si>
  <si>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</si>
  <si>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</si>
  <si>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</si>
  <si>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</si>
  <si>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</si>
  <si>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</si>
  <si>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</si>
  <si>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</si>
  <si>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</si>
  <si>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</si>
  <si>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</si>
  <si>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</si>
  <si>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</si>
  <si>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</si>
  <si>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</si>
  <si>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</si>
  <si>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</si>
  <si>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</si>
  <si>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</si>
  <si>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</si>
  <si>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</si>
  <si>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</si>
  <si>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</si>
  <si>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</si>
  <si>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</si>
  <si>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</si>
  <si>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</si>
  <si>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</si>
  <si>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</si>
  <si>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</si>
  <si>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</si>
  <si>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</si>
  <si>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</si>
  <si>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</si>
  <si>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</si>
  <si>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</si>
  <si>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</si>
  <si>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</si>
  <si>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</si>
  <si>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</si>
  <si>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</si>
  <si>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</si>
  <si>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</si>
  <si>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</si>
  <si>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</si>
  <si>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</si>
  <si>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</si>
  <si>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</si>
  <si>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</si>
  <si>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</si>
  <si>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</si>
  <si>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</si>
  <si>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</si>
  <si>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</si>
  <si>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</si>
  <si>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</si>
  <si>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</si>
  <si>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</si>
  <si>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</si>
  <si>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</si>
  <si>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</si>
  <si>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</si>
  <si>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</si>
  <si>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</si>
  <si>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</si>
  <si>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</si>
  <si>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</si>
  <si>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</si>
  <si>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</si>
  <si>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</si>
  <si>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</si>
  <si>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</si>
  <si>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</si>
  <si>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</si>
  <si>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</si>
  <si>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</si>
  <si>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</si>
  <si>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</si>
  <si>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</si>
  <si>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</si>
  <si>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</si>
  <si>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</si>
  <si>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</si>
  <si>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</si>
  <si>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</si>
  <si>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</si>
  <si>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</si>
  <si>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</si>
  <si>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</si>
  <si>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</si>
  <si>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</si>
  <si>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</si>
  <si>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</si>
  <si>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</si>
  <si>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</si>
  <si>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</si>
  <si>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</si>
  <si>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</si>
  <si>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</si>
  <si>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</si>
  <si>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</si>
  <si>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</si>
  <si>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</si>
  <si>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</si>
  <si>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</si>
  <si>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</si>
  <si>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</si>
  <si>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</si>
  <si>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</si>
  <si>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</si>
  <si>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</si>
  <si>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</si>
  <si>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</si>
  <si>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</si>
  <si>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</si>
  <si>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</si>
  <si>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</si>
  <si>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</si>
  <si>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</si>
  <si>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</si>
  <si>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</si>
  <si>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</si>
  <si>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</si>
  <si>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</si>
  <si>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</si>
  <si>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</si>
  <si>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</si>
  <si>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</si>
  <si>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</si>
  <si>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</si>
  <si>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</si>
  <si>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</si>
  <si>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</si>
  <si>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</si>
  <si>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</si>
  <si>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</si>
  <si>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</si>
  <si>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</si>
  <si>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</si>
  <si>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</si>
  <si>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</si>
  <si>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</si>
  <si>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</si>
  <si>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</si>
  <si>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</si>
  <si>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</si>
  <si>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</si>
  <si>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</si>
  <si>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</si>
  <si>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</si>
  <si>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</si>
  <si>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</si>
  <si>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</si>
  <si>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</si>
  <si>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</si>
  <si>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</si>
  <si>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</si>
  <si>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</si>
  <si>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</si>
  <si>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</si>
  <si>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</si>
  <si>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</si>
  <si>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</si>
  <si>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</si>
  <si>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</si>
  <si>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</si>
  <si>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</si>
  <si>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</si>
  <si>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</si>
  <si>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</si>
  <si>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</si>
  <si>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</si>
  <si>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</si>
  <si>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</si>
  <si>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</si>
  <si>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</si>
  <si>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</si>
  <si>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</si>
  <si>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</si>
  <si>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</si>
  <si>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</si>
  <si>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</si>
  <si>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</si>
  <si>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</si>
  <si>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</si>
  <si>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</si>
  <si>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</si>
  <si>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</si>
  <si>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</si>
  <si>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</si>
  <si>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</si>
  <si>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</si>
  <si>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</si>
  <si>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</si>
  <si>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</si>
  <si>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</si>
  <si>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</si>
  <si>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</si>
  <si>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</si>
  <si>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</si>
  <si>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</si>
  <si>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</si>
  <si>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</si>
  <si>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</si>
  <si>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</si>
  <si>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</si>
  <si>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</si>
  <si>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</si>
  <si>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</si>
  <si>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</si>
  <si>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</si>
  <si>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</si>
  <si>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</si>
  <si>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</si>
  <si>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</si>
  <si>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</si>
  <si>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</si>
  <si>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</si>
  <si>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</si>
  <si>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</si>
  <si>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</si>
  <si>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</si>
  <si>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</si>
  <si>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</si>
  <si>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</si>
  <si>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</si>
  <si>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</si>
  <si>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 xml:space="preserve">Comparativo Ejecucion a 31 de enero de 2016 </t>
  </si>
  <si>
    <t>0599</t>
  </si>
  <si>
    <t>0505</t>
  </si>
  <si>
    <t>Profesional Especializado Grupo de Gestion Financiera</t>
  </si>
  <si>
    <t>Coordinadora Grupo de Gestion Financiera</t>
  </si>
  <si>
    <t>SUB
ITEM 2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</si>
  <si>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</si>
  <si>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</si>
  <si>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</si>
  <si>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</si>
  <si>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</si>
  <si>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</si>
  <si>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</si>
  <si>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</si>
  <si>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</si>
  <si>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</si>
  <si>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</si>
  <si>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</si>
  <si>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</si>
  <si>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</si>
  <si>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</si>
  <si>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</si>
  <si>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</si>
  <si>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</si>
  <si>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</si>
  <si>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A-03-10-01-001</t>
  </si>
  <si>
    <t>SENTENCIAS</t>
  </si>
  <si>
    <t>A-08-01</t>
  </si>
  <si>
    <t>08</t>
  </si>
  <si>
    <t>IMPUESTOS</t>
  </si>
  <si>
    <t>A-08-04-01</t>
  </si>
  <si>
    <t>CUOTA DE FISCALIZACIÓN Y AUDITAJE</t>
  </si>
  <si>
    <t>C-0599-1000-4</t>
  </si>
  <si>
    <t>MEJORAMIENTO DE LA IMAGEN Y FUNCIONALIDAD DEL EDIFICIO SEDE DEL DEPARTAMENTO ADMINISTRATIVO DE LA FUNCIÓN PÚBLICA  BOGOTÁ</t>
  </si>
  <si>
    <t>C-0599-1000-5</t>
  </si>
  <si>
    <t>MEJORAMIENTO DE LA GESTIÓN DE LAS POLÍTICAS PÚBLICAS A TRAVÉS DE LAS TIC  NACIONAL</t>
  </si>
  <si>
    <t>Jose Daniel Pinzón Garcia</t>
  </si>
  <si>
    <t>INCAPACIDADES Y LICENCIAS DE MATERNIDAD Y PATERNIDAD (NO DE PENSIONES)</t>
  </si>
  <si>
    <t>C-0505-1000-3</t>
  </si>
  <si>
    <t>MEJORAMIENTO DE LOS NIVELES DE EFICIENCIA Y PRODUCTIVIDAD DE LAS ENTIDADES PÚBLICAS DEL ORDEN NACIONAL Y TERRITORIAL.   NACIONAL</t>
  </si>
  <si>
    <t>C-0505-1000-4</t>
  </si>
  <si>
    <t>DISEÑO DE POLÍTICAS Y LINEAMIENTOS EN TEMAS DE FUNCIÓN PÚBLICA PARA EL MEJORAMIENTO CONTINUO DE LA ADMINISTRACIÓN PÚBLICA.   NACIONAL</t>
  </si>
  <si>
    <t>Jeanette Carolina Rivera Melo</t>
  </si>
  <si>
    <t>Ejecución Presupuestal Acumulada a 30 de NOVIEMBRE de 2020</t>
  </si>
  <si>
    <t xml:space="preserve"> </t>
  </si>
  <si>
    <t>Enero-Noviembre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</si>
</sst>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_-* #,##0.00_-;\-* #,##0.00_-;_-* &quot;-&quot;_-;_-@_-"/>
    <numFmt numFmtId="173" formatCode="[$-1240A]&quot;$&quot;\ #,##0.00;\-&quot;$&quot;\ #,##0.00"/>
  </numFmts>
  <fonts count="5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  <font>
      <sz val="8"/>
      <color rgb="FF000000"/>
      <name val="Times New Roman"/>
      <family val="1"/>
    </font>
    <font>
      <sz val="9"/>
      <color theme="1"/>
      <name val="Cambria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1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167" fontId="26" fillId="0" borderId="28" xfId="2" applyNumberFormat="1" applyFont="1" applyFill="1" applyBorder="1" applyAlignment="1">
      <alignment horizontal="center" vertical="center"/>
    </xf>
    <xf numFmtId="166" fontId="26" fillId="0" borderId="28" xfId="1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15" borderId="2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29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4" xfId="0" applyFont="1" applyFill="1" applyBorder="1" applyAlignment="1">
      <alignment vertical="center"/>
    </xf>
    <xf numFmtId="0" fontId="30" fillId="16" borderId="45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7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7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0" fontId="42" fillId="0" borderId="4" xfId="0" applyNumberFormat="1" applyFont="1" applyFill="1" applyBorder="1" applyAlignment="1">
      <alignment horizontal="left" vertical="center" wrapText="1" readingOrder="1"/>
    </xf>
    <xf numFmtId="0" fontId="42" fillId="0" borderId="25" xfId="0" applyNumberFormat="1" applyFont="1" applyFill="1" applyBorder="1" applyAlignment="1">
      <alignment horizontal="left" vertical="center" wrapText="1" readingOrder="1"/>
    </xf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39" xfId="0" applyFont="1" applyFill="1" applyBorder="1"/>
    <xf numFmtId="165" fontId="47" fillId="0" borderId="39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39" fontId="42" fillId="0" borderId="0" xfId="0" applyNumberFormat="1" applyFont="1" applyFill="1" applyBorder="1" applyAlignment="1">
      <alignment horizontal="center" vertical="center" wrapText="1" readingOrder="1"/>
    </xf>
    <xf numFmtId="0" fontId="36" fillId="0" borderId="49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6" fillId="19" borderId="23" xfId="0" applyNumberFormat="1" applyFont="1" applyFill="1" applyBorder="1" applyAlignment="1">
      <alignment horizontal="center" vertical="center" wrapText="1" readingOrder="1"/>
    </xf>
    <xf numFmtId="0" fontId="36" fillId="12" borderId="23" xfId="0" applyNumberFormat="1" applyFont="1" applyFill="1" applyBorder="1" applyAlignment="1">
      <alignment horizontal="center" vertical="center" wrapText="1" readingOrder="1"/>
    </xf>
    <xf numFmtId="0" fontId="39" fillId="19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2" borderId="24" xfId="0" applyFont="1" applyFill="1" applyBorder="1" applyAlignment="1">
      <alignment horizontal="center" vertical="center" wrapText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6" fillId="19" borderId="16" xfId="0" applyNumberFormat="1" applyFont="1" applyFill="1" applyBorder="1" applyAlignment="1">
      <alignment horizontal="center" vertical="center" wrapText="1" readingOrder="1"/>
    </xf>
    <xf numFmtId="0" fontId="36" fillId="12" borderId="16" xfId="0" applyNumberFormat="1" applyFont="1" applyFill="1" applyBorder="1" applyAlignment="1">
      <alignment horizontal="center" vertical="center" wrapText="1" readingOrder="1"/>
    </xf>
    <xf numFmtId="39" fontId="49" fillId="4" borderId="46" xfId="0" applyNumberFormat="1" applyFont="1" applyFill="1" applyBorder="1" applyAlignment="1">
      <alignment horizontal="right" vertical="center" wrapText="1" readingOrder="1"/>
    </xf>
    <xf numFmtId="39" fontId="49" fillId="4" borderId="25" xfId="0" applyNumberFormat="1" applyFont="1" applyFill="1" applyBorder="1" applyAlignment="1">
      <alignment horizontal="center" vertical="center" wrapText="1" readingOrder="1"/>
    </xf>
    <xf numFmtId="39" fontId="49" fillId="4" borderId="14" xfId="0" applyNumberFormat="1" applyFont="1" applyFill="1" applyBorder="1" applyAlignment="1">
      <alignment horizontal="center" vertical="center" wrapText="1" readingOrder="1"/>
    </xf>
    <xf numFmtId="39" fontId="49" fillId="4" borderId="48" xfId="0" applyNumberFormat="1" applyFont="1" applyFill="1" applyBorder="1" applyAlignment="1">
      <alignment horizontal="center" vertical="center" wrapText="1" readingOrder="1"/>
    </xf>
    <xf numFmtId="39" fontId="50" fillId="4" borderId="17" xfId="0" applyNumberFormat="1" applyFont="1" applyFill="1" applyBorder="1" applyAlignment="1">
      <alignment horizontal="center" vertical="center"/>
    </xf>
    <xf numFmtId="39" fontId="50" fillId="4" borderId="26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0" fontId="51" fillId="0" borderId="2" xfId="0" applyNumberFormat="1" applyFont="1" applyFill="1" applyBorder="1" applyAlignment="1">
      <alignment horizontal="center" vertical="center" wrapText="1" readingOrder="1"/>
    </xf>
    <xf numFmtId="0" fontId="51" fillId="0" borderId="2" xfId="0" applyNumberFormat="1" applyFont="1" applyFill="1" applyBorder="1" applyAlignment="1">
      <alignment horizontal="left" vertical="center" wrapText="1" readingOrder="1"/>
    </xf>
    <xf numFmtId="39" fontId="42" fillId="0" borderId="50" xfId="0" applyNumberFormat="1" applyFont="1" applyFill="1" applyBorder="1" applyAlignment="1">
      <alignment horizontal="center" vertical="center" wrapText="1" readingOrder="1"/>
    </xf>
    <xf numFmtId="0" fontId="51" fillId="0" borderId="8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left" vertical="center" wrapText="1" readingOrder="1"/>
    </xf>
    <xf numFmtId="0" fontId="51" fillId="0" borderId="12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left" vertical="center" wrapText="1" readingOrder="1"/>
    </xf>
    <xf numFmtId="39" fontId="42" fillId="0" borderId="51" xfId="0" applyNumberFormat="1" applyFont="1" applyFill="1" applyBorder="1" applyAlignment="1">
      <alignment horizontal="center" vertical="center" wrapText="1" readingOrder="1"/>
    </xf>
    <xf numFmtId="39" fontId="42" fillId="0" borderId="53" xfId="0" applyNumberFormat="1" applyFont="1" applyFill="1" applyBorder="1" applyAlignment="1">
      <alignment horizontal="center" vertical="center" wrapText="1" readingOrder="1"/>
    </xf>
    <xf numFmtId="39" fontId="42" fillId="0" borderId="54" xfId="0" applyNumberFormat="1" applyFont="1" applyFill="1" applyBorder="1" applyAlignment="1">
      <alignment horizontal="center" vertical="center" wrapText="1" readingOrder="1"/>
    </xf>
    <xf numFmtId="39" fontId="42" fillId="0" borderId="8" xfId="0" applyNumberFormat="1" applyFont="1" applyFill="1" applyBorder="1" applyAlignment="1">
      <alignment horizontal="center" vertical="center" wrapText="1" readingOrder="1"/>
    </xf>
    <xf numFmtId="39" fontId="42" fillId="0" borderId="12" xfId="0" applyNumberFormat="1" applyFont="1" applyFill="1" applyBorder="1" applyAlignment="1">
      <alignment horizontal="center" vertical="center" wrapText="1" readingOrder="1"/>
    </xf>
    <xf numFmtId="39" fontId="42" fillId="0" borderId="13" xfId="0" applyNumberFormat="1" applyFont="1" applyFill="1" applyBorder="1" applyAlignment="1">
      <alignment horizontal="center" vertical="center" wrapText="1" readingOrder="1"/>
    </xf>
    <xf numFmtId="172" fontId="51" fillId="0" borderId="10" xfId="3" applyNumberFormat="1" applyFont="1" applyFill="1" applyBorder="1" applyAlignment="1">
      <alignment horizontal="right" vertical="center" wrapText="1" readingOrder="1"/>
    </xf>
    <xf numFmtId="172" fontId="51" fillId="0" borderId="11" xfId="3" applyNumberFormat="1" applyFont="1" applyFill="1" applyBorder="1" applyAlignment="1">
      <alignment horizontal="right" vertical="center" wrapText="1" readingOrder="1"/>
    </xf>
    <xf numFmtId="172" fontId="51" fillId="0" borderId="2" xfId="3" applyNumberFormat="1" applyFont="1" applyFill="1" applyBorder="1" applyAlignment="1">
      <alignment horizontal="right" vertical="center" wrapText="1" readingOrder="1"/>
    </xf>
    <xf numFmtId="172" fontId="51" fillId="0" borderId="19" xfId="3" applyNumberFormat="1" applyFont="1" applyFill="1" applyBorder="1" applyAlignment="1">
      <alignment horizontal="right" vertical="center" wrapText="1" readingOrder="1"/>
    </xf>
    <xf numFmtId="172" fontId="51" fillId="0" borderId="20" xfId="3" applyNumberFormat="1" applyFont="1" applyFill="1" applyBorder="1" applyAlignment="1">
      <alignment horizontal="right" vertical="center" wrapText="1" readingOrder="1"/>
    </xf>
    <xf numFmtId="172" fontId="51" fillId="0" borderId="21" xfId="3" applyNumberFormat="1" applyFont="1" applyFill="1" applyBorder="1" applyAlignment="1">
      <alignment horizontal="right" vertical="center" wrapText="1" readingOrder="1"/>
    </xf>
    <xf numFmtId="164" fontId="42" fillId="0" borderId="10" xfId="1" applyNumberFormat="1" applyFont="1" applyFill="1" applyBorder="1" applyAlignment="1">
      <alignment horizontal="left" vertical="center" wrapText="1" readingOrder="1"/>
    </xf>
    <xf numFmtId="164" fontId="42" fillId="0" borderId="2" xfId="1" applyNumberFormat="1" applyFont="1" applyFill="1" applyBorder="1" applyAlignment="1">
      <alignment horizontal="left" vertical="center" wrapText="1" readingOrder="1"/>
    </xf>
    <xf numFmtId="172" fontId="42" fillId="0" borderId="10" xfId="3" applyNumberFormat="1" applyFont="1" applyFill="1" applyBorder="1" applyAlignment="1">
      <alignment horizontal="right" vertical="center" wrapText="1" readingOrder="1"/>
    </xf>
    <xf numFmtId="172" fontId="42" fillId="0" borderId="2" xfId="3" applyNumberFormat="1" applyFont="1" applyFill="1" applyBorder="1" applyAlignment="1">
      <alignment horizontal="right" vertical="center" wrapText="1" readingOrder="1"/>
    </xf>
    <xf numFmtId="172" fontId="42" fillId="0" borderId="20" xfId="3" applyNumberFormat="1" applyFont="1" applyFill="1" applyBorder="1" applyAlignment="1">
      <alignment horizontal="right" vertical="center" wrapText="1" readingOrder="1"/>
    </xf>
    <xf numFmtId="41" fontId="51" fillId="0" borderId="10" xfId="3" applyFont="1" applyFill="1" applyBorder="1" applyAlignment="1">
      <alignment horizontal="left" vertical="center" wrapText="1" readingOrder="1"/>
    </xf>
    <xf numFmtId="41" fontId="51" fillId="0" borderId="20" xfId="3" applyFont="1" applyFill="1" applyBorder="1" applyAlignment="1">
      <alignment horizontal="left" vertical="center" wrapText="1" readingOrder="1"/>
    </xf>
    <xf numFmtId="164" fontId="52" fillId="0" borderId="10" xfId="1" applyFont="1" applyFill="1" applyBorder="1" applyAlignment="1">
      <alignment horizontal="left" vertical="center" wrapText="1" readingOrder="1"/>
    </xf>
    <xf numFmtId="164" fontId="52" fillId="0" borderId="2" xfId="1" applyFont="1" applyFill="1" applyBorder="1" applyAlignment="1">
      <alignment horizontal="left" vertical="center" wrapText="1" readingOrder="1"/>
    </xf>
    <xf numFmtId="4" fontId="43" fillId="0" borderId="47" xfId="0" applyNumberFormat="1" applyFont="1" applyFill="1" applyBorder="1" applyAlignment="1" applyProtection="1">
      <alignment horizontal="center"/>
    </xf>
    <xf numFmtId="0" fontId="42" fillId="0" borderId="43" xfId="0" applyNumberFormat="1" applyFont="1" applyFill="1" applyBorder="1" applyAlignment="1">
      <alignment horizontal="left" vertical="center" wrapText="1" readingOrder="1"/>
    </xf>
    <xf numFmtId="0" fontId="42" fillId="0" borderId="45" xfId="0" applyNumberFormat="1" applyFont="1" applyFill="1" applyBorder="1" applyAlignment="1">
      <alignment horizontal="left" vertical="center" wrapText="1" readingOrder="1"/>
    </xf>
    <xf numFmtId="39" fontId="49" fillId="4" borderId="15" xfId="0" applyNumberFormat="1" applyFont="1" applyFill="1" applyBorder="1" applyAlignment="1">
      <alignment horizontal="center" vertical="center" wrapText="1" readingOrder="1"/>
    </xf>
    <xf numFmtId="39" fontId="49" fillId="4" borderId="16" xfId="0" applyNumberFormat="1" applyFont="1" applyFill="1" applyBorder="1" applyAlignment="1">
      <alignment horizontal="center" vertical="center" wrapText="1" readingOrder="1"/>
    </xf>
    <xf numFmtId="39" fontId="49" fillId="4" borderId="17" xfId="0" applyNumberFormat="1" applyFont="1" applyFill="1" applyBorder="1" applyAlignment="1">
      <alignment horizontal="center" vertical="center" wrapText="1" readingOrder="1"/>
    </xf>
    <xf numFmtId="39" fontId="37" fillId="0" borderId="8" xfId="0" applyNumberFormat="1" applyFont="1" applyFill="1" applyBorder="1" applyAlignment="1">
      <alignment horizontal="center"/>
    </xf>
    <xf numFmtId="39" fontId="37" fillId="0" borderId="10" xfId="0" applyNumberFormat="1" applyFont="1" applyFill="1" applyBorder="1" applyAlignment="1">
      <alignment horizontal="center"/>
    </xf>
    <xf numFmtId="39" fontId="37" fillId="0" borderId="52" xfId="0" applyNumberFormat="1" applyFont="1" applyFill="1" applyBorder="1" applyAlignment="1">
      <alignment horizontal="center"/>
    </xf>
    <xf numFmtId="39" fontId="37" fillId="0" borderId="53" xfId="0" applyNumberFormat="1" applyFont="1" applyFill="1" applyBorder="1" applyAlignment="1">
      <alignment horizontal="center"/>
    </xf>
    <xf numFmtId="39" fontId="37" fillId="0" borderId="54" xfId="0" applyNumberFormat="1" applyFont="1" applyFill="1" applyBorder="1" applyAlignment="1">
      <alignment horizontal="center"/>
    </xf>
    <xf numFmtId="39" fontId="50" fillId="4" borderId="6" xfId="0" applyNumberFormat="1" applyFont="1" applyFill="1" applyBorder="1" applyAlignment="1">
      <alignment horizontal="center"/>
    </xf>
    <xf numFmtId="39" fontId="42" fillId="0" borderId="52" xfId="0" applyNumberFormat="1" applyFont="1" applyFill="1" applyBorder="1" applyAlignment="1">
      <alignment horizontal="center" vertical="center" wrapText="1" readingOrder="1"/>
    </xf>
    <xf numFmtId="39" fontId="50" fillId="4" borderId="15" xfId="0" applyNumberFormat="1" applyFont="1" applyFill="1" applyBorder="1" applyAlignment="1">
      <alignment horizontal="center" vertical="center"/>
    </xf>
    <xf numFmtId="39" fontId="50" fillId="4" borderId="16" xfId="0" applyNumberFormat="1" applyFont="1" applyFill="1" applyBorder="1" applyAlignment="1">
      <alignment horizontal="center" vertical="center"/>
    </xf>
    <xf numFmtId="172" fontId="37" fillId="0" borderId="10" xfId="3" applyNumberFormat="1" applyFont="1" applyFill="1" applyBorder="1"/>
    <xf numFmtId="172" fontId="37" fillId="0" borderId="5" xfId="3" applyNumberFormat="1" applyFont="1" applyFill="1" applyBorder="1"/>
    <xf numFmtId="172" fontId="37" fillId="0" borderId="14" xfId="3" applyNumberFormat="1" applyFont="1" applyFill="1" applyBorder="1"/>
    <xf numFmtId="172" fontId="50" fillId="4" borderId="16" xfId="3" applyNumberFormat="1" applyFont="1" applyFill="1" applyBorder="1"/>
    <xf numFmtId="172" fontId="50" fillId="4" borderId="26" xfId="3" applyNumberFormat="1" applyFont="1" applyFill="1" applyBorder="1"/>
    <xf numFmtId="172" fontId="37" fillId="0" borderId="50" xfId="3" applyNumberFormat="1" applyFont="1" applyFill="1" applyBorder="1"/>
    <xf numFmtId="172" fontId="37" fillId="0" borderId="51" xfId="3" applyNumberFormat="1" applyFont="1" applyFill="1" applyBorder="1"/>
    <xf numFmtId="172" fontId="50" fillId="4" borderId="46" xfId="3" applyNumberFormat="1" applyFont="1" applyFill="1" applyBorder="1"/>
    <xf numFmtId="172" fontId="50" fillId="4" borderId="14" xfId="3" applyNumberFormat="1" applyFont="1" applyFill="1" applyBorder="1"/>
    <xf numFmtId="172" fontId="50" fillId="4" borderId="55" xfId="3" applyNumberFormat="1" applyFont="1" applyFill="1" applyBorder="1"/>
    <xf numFmtId="172" fontId="37" fillId="0" borderId="0" xfId="3" applyNumberFormat="1" applyFont="1" applyFill="1" applyBorder="1"/>
    <xf numFmtId="172" fontId="49" fillId="4" borderId="6" xfId="3" applyNumberFormat="1" applyFont="1" applyFill="1" applyBorder="1" applyAlignment="1">
      <alignment horizontal="right" vertical="center" wrapText="1" readingOrder="1"/>
    </xf>
    <xf numFmtId="41" fontId="42" fillId="0" borderId="10" xfId="3" applyFont="1" applyFill="1" applyBorder="1" applyAlignment="1">
      <alignment horizontal="left" vertical="center" wrapText="1" readingOrder="1"/>
    </xf>
    <xf numFmtId="41" fontId="42" fillId="0" borderId="2" xfId="3" applyFont="1" applyFill="1" applyBorder="1" applyAlignment="1">
      <alignment horizontal="left" vertical="center" wrapText="1" readingOrder="1"/>
    </xf>
    <xf numFmtId="41" fontId="42" fillId="0" borderId="20" xfId="3" applyFont="1" applyFill="1" applyBorder="1" applyAlignment="1">
      <alignment horizontal="left" vertical="center" wrapText="1" readingOrder="1"/>
    </xf>
    <xf numFmtId="0" fontId="53" fillId="0" borderId="0" xfId="0" applyFont="1" applyFill="1" applyBorder="1"/>
    <xf numFmtId="0" fontId="54" fillId="0" borderId="1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0" fontId="55" fillId="0" borderId="1" xfId="0" applyNumberFormat="1" applyFont="1" applyFill="1" applyBorder="1" applyAlignment="1">
      <alignment horizontal="center" vertical="center" wrapText="1" readingOrder="1"/>
    </xf>
    <xf numFmtId="0" fontId="55" fillId="0" borderId="1" xfId="0" applyNumberFormat="1" applyFont="1" applyFill="1" applyBorder="1" applyAlignment="1">
      <alignment horizontal="left" vertical="center" wrapText="1" readingOrder="1"/>
    </xf>
    <xf numFmtId="0" fontId="55" fillId="0" borderId="1" xfId="0" applyNumberFormat="1" applyFont="1" applyFill="1" applyBorder="1" applyAlignment="1">
      <alignment vertical="center" wrapText="1" readingOrder="1"/>
    </xf>
    <xf numFmtId="173" fontId="55" fillId="0" borderId="1" xfId="0" applyNumberFormat="1" applyFont="1" applyFill="1" applyBorder="1" applyAlignment="1">
      <alignment horizontal="right" vertical="center" wrapText="1" readingOrder="1"/>
    </xf>
    <xf numFmtId="173" fontId="56" fillId="0" borderId="1" xfId="0" applyNumberFormat="1" applyFont="1" applyFill="1" applyBorder="1" applyAlignment="1">
      <alignment horizontal="righ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41" fontId="42" fillId="0" borderId="0" xfId="3" applyFont="1" applyFill="1" applyBorder="1" applyAlignment="1">
      <alignment horizontal="left" vertical="center" wrapText="1" readingOrder="1"/>
    </xf>
    <xf numFmtId="172" fontId="42" fillId="0" borderId="0" xfId="3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5" fillId="0" borderId="2" xfId="0" applyNumberFormat="1" applyFont="1" applyFill="1" applyBorder="1" applyAlignment="1">
      <alignment horizontal="center" vertical="center" wrapText="1" readingOrder="1"/>
    </xf>
    <xf numFmtId="0" fontId="55" fillId="0" borderId="2" xfId="0" applyNumberFormat="1" applyFont="1" applyFill="1" applyBorder="1" applyAlignment="1">
      <alignment horizontal="left"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0" borderId="20" xfId="0" applyNumberFormat="1" applyFont="1" applyFill="1" applyBorder="1" applyAlignment="1">
      <alignment horizontal="center" vertical="center" wrapText="1" readingOrder="1"/>
    </xf>
    <xf numFmtId="0" fontId="55" fillId="0" borderId="20" xfId="0" applyNumberFormat="1" applyFont="1" applyFill="1" applyBorder="1" applyAlignment="1">
      <alignment horizontal="left" vertical="center" wrapText="1" readingOrder="1"/>
    </xf>
    <xf numFmtId="0" fontId="51" fillId="13" borderId="2" xfId="0" applyNumberFormat="1" applyFont="1" applyFill="1" applyBorder="1" applyAlignment="1">
      <alignment horizontal="center" vertical="center" wrapText="1" readingOrder="1"/>
    </xf>
    <xf numFmtId="4" fontId="45" fillId="4" borderId="6" xfId="0" applyNumberFormat="1" applyFont="1" applyFill="1" applyBorder="1" applyAlignment="1" applyProtection="1">
      <alignment horizontal="center" vertical="center"/>
    </xf>
    <xf numFmtId="4" fontId="45" fillId="4" borderId="7" xfId="0" applyNumberFormat="1" applyFont="1" applyFill="1" applyBorder="1" applyAlignment="1" applyProtection="1">
      <alignment horizontal="center" vertical="center"/>
    </xf>
    <xf numFmtId="4" fontId="45" fillId="4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9" fillId="16" borderId="40" xfId="0" applyFont="1" applyFill="1" applyBorder="1" applyAlignment="1">
      <alignment horizontal="center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8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3" xfId="0" applyFont="1" applyFill="1" applyBorder="1" applyAlignment="1">
      <alignment horizontal="center" vertical="center" wrapText="1"/>
    </xf>
    <xf numFmtId="0" fontId="30" fillId="16" borderId="44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2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0.88730277292787496</c:v>
                </c:pt>
                <c:pt idx="2">
                  <c:v>0.91983862874214917</c:v>
                </c:pt>
                <c:pt idx="3">
                  <c:v>0.85354616605559031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1.5716717891541681</c:v>
                </c:pt>
                <c:pt idx="2">
                  <c:v>0.93122178299834424</c:v>
                </c:pt>
                <c:pt idx="3">
                  <c:v>1.191834063705727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0.93004323264565614</c:v>
                </c:pt>
                <c:pt idx="1">
                  <c:v>1.1360636785161762</c:v>
                </c:pt>
                <c:pt idx="2">
                  <c:v>0.92397628502711171</c:v>
                </c:pt>
                <c:pt idx="3">
                  <c:v>0.97651024212238968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18796.559830509999</c:v>
                </c:pt>
                <c:pt idx="1">
                  <c:v>18081.462233490001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19013.171357610001</c:v>
                </c:pt>
                <c:pt idx="1">
                  <c:v>14418.115435709999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37809.73118812</c:v>
                </c:pt>
                <c:pt idx="1">
                  <c:v>32499.5776692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72.467786424664354</c:v>
                </c:pt>
                <c:pt idx="1">
                  <c:v>68.972230804483203</c:v>
                </c:pt>
                <c:pt idx="2">
                  <c:v>68.972230804483203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89.763330015678676</c:v>
                </c:pt>
                <c:pt idx="1">
                  <c:v>69.402299143571994</c:v>
                </c:pt>
                <c:pt idx="2">
                  <c:v>69.402299143571994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46.736485166666668</c:v>
                </c:pt>
                <c:pt idx="1">
                  <c:v>46.705999999999996</c:v>
                </c:pt>
                <c:pt idx="2">
                  <c:v>46.705999999999996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Z55"/>
  <sheetViews>
    <sheetView showGridLines="0" tabSelected="1" topLeftCell="J1" zoomScale="90" zoomScaleNormal="90" workbookViewId="0">
      <selection activeCell="J1" sqref="A1:XFD1048576"/>
    </sheetView>
  </sheetViews>
  <sheetFormatPr baseColWidth="10" defaultColWidth="11.42578125" defaultRowHeight="12" x14ac:dyDescent="0.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3" width="18.85546875" style="131" bestFit="1" customWidth="1"/>
    <col min="14" max="14" width="17.5703125" style="131" customWidth="1"/>
    <col min="15" max="15" width="19.85546875" style="131" customWidth="1"/>
    <col min="16" max="16" width="18.28515625" style="131" bestFit="1" customWidth="1"/>
    <col min="17" max="17" width="19.42578125" style="131" bestFit="1" customWidth="1"/>
    <col min="18" max="18" width="18.8554687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 x14ac:dyDescent="0.2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 x14ac:dyDescent="0.2">
      <c r="B2" s="275" t="s">
        <v>347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132"/>
    </row>
    <row r="3" spans="2:26" ht="14.25" x14ac:dyDescent="0.2">
      <c r="B3" s="275" t="s">
        <v>348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133"/>
    </row>
    <row r="4" spans="2:26" ht="14.25" x14ac:dyDescent="0.2">
      <c r="B4" s="275" t="s">
        <v>418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132" t="str">
        <f>+TRIM(B4)</f>
        <v>Ejecución Presupuestal Acumulada a 30 de NOVIEMBRE de 2020</v>
      </c>
    </row>
    <row r="5" spans="2:26" ht="15" thickBot="1" x14ac:dyDescent="0.25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 x14ac:dyDescent="0.25">
      <c r="B6" s="172" t="s">
        <v>9</v>
      </c>
      <c r="C6" s="173" t="s">
        <v>10</v>
      </c>
      <c r="D6" s="173" t="s">
        <v>11</v>
      </c>
      <c r="E6" s="173" t="s">
        <v>12</v>
      </c>
      <c r="F6" s="173" t="s">
        <v>13</v>
      </c>
      <c r="G6" s="173" t="s">
        <v>14</v>
      </c>
      <c r="H6" s="173" t="s">
        <v>17</v>
      </c>
      <c r="I6" s="173" t="s">
        <v>18</v>
      </c>
      <c r="J6" s="173" t="s">
        <v>19</v>
      </c>
      <c r="K6" s="173" t="s">
        <v>20</v>
      </c>
      <c r="L6" s="173" t="s">
        <v>21</v>
      </c>
      <c r="M6" s="173" t="s">
        <v>22</v>
      </c>
      <c r="N6" s="173" t="s">
        <v>23</v>
      </c>
      <c r="O6" s="175" t="s">
        <v>24</v>
      </c>
      <c r="P6" s="173" t="s">
        <v>25</v>
      </c>
      <c r="Q6" s="173" t="s">
        <v>26</v>
      </c>
      <c r="R6" s="173" t="s">
        <v>27</v>
      </c>
      <c r="S6" s="174" t="s">
        <v>28</v>
      </c>
      <c r="T6" s="176" t="s">
        <v>29</v>
      </c>
      <c r="U6" s="173" t="s">
        <v>30</v>
      </c>
      <c r="V6" s="177" t="s">
        <v>31</v>
      </c>
      <c r="W6" s="179" t="s">
        <v>342</v>
      </c>
      <c r="X6" s="178" t="s">
        <v>343</v>
      </c>
      <c r="Y6" s="180" t="s">
        <v>344</v>
      </c>
    </row>
    <row r="7" spans="2:26" ht="24" customHeight="1" x14ac:dyDescent="0.2">
      <c r="B7" s="195" t="s">
        <v>35</v>
      </c>
      <c r="C7" s="196" t="s">
        <v>382</v>
      </c>
      <c r="D7" s="196" t="s">
        <v>382</v>
      </c>
      <c r="E7" s="196" t="s">
        <v>382</v>
      </c>
      <c r="F7" s="196"/>
      <c r="G7" s="136"/>
      <c r="H7" s="136" t="s">
        <v>38</v>
      </c>
      <c r="I7" s="136">
        <v>10</v>
      </c>
      <c r="J7" s="136" t="s">
        <v>40</v>
      </c>
      <c r="K7" s="197" t="str">
        <f>+'Datos Iniciales'!P5</f>
        <v>SALARIO</v>
      </c>
      <c r="L7" s="208">
        <f>+'Datos Iniciales'!Q5</f>
        <v>12013000000</v>
      </c>
      <c r="M7" s="208">
        <f>+'Datos Iniciales'!R5</f>
        <v>261000000</v>
      </c>
      <c r="N7" s="208">
        <f>+'Datos Iniciales'!S5</f>
        <v>250000000</v>
      </c>
      <c r="O7" s="208">
        <f>+'Datos Iniciales'!T5</f>
        <v>12024000000</v>
      </c>
      <c r="P7" s="208">
        <f>+'Datos Iniciales'!U5</f>
        <v>0</v>
      </c>
      <c r="Q7" s="208">
        <f>+'Datos Iniciales'!V5</f>
        <v>12024000000</v>
      </c>
      <c r="R7" s="208">
        <f>+'Datos Iniciales'!W5</f>
        <v>0</v>
      </c>
      <c r="S7" s="208">
        <f>+'Datos Iniciales'!X5</f>
        <v>11031251293</v>
      </c>
      <c r="T7" s="208">
        <f>+'Datos Iniciales'!Y5</f>
        <v>11014073249</v>
      </c>
      <c r="U7" s="208">
        <f>+'Datos Iniciales'!Z5</f>
        <v>11014073249</v>
      </c>
      <c r="V7" s="209">
        <f>+'Datos Iniciales'!AA5</f>
        <v>11014073249</v>
      </c>
      <c r="W7" s="205">
        <f t="shared" ref="W7:W9" si="0">+S7/O7*100</f>
        <v>91.743606894544243</v>
      </c>
      <c r="X7" s="161">
        <f>+T7/O7*100</f>
        <v>91.600742257152362</v>
      </c>
      <c r="Y7" s="162">
        <f t="shared" ref="Y7" si="1">+V7/O7*100</f>
        <v>91.600742257152362</v>
      </c>
    </row>
    <row r="8" spans="2:26" ht="24" customHeight="1" x14ac:dyDescent="0.2">
      <c r="B8" s="198" t="s">
        <v>35</v>
      </c>
      <c r="C8" s="192" t="s">
        <v>382</v>
      </c>
      <c r="D8" s="192" t="s">
        <v>382</v>
      </c>
      <c r="E8" s="192" t="s">
        <v>385</v>
      </c>
      <c r="F8" s="192"/>
      <c r="G8" s="137"/>
      <c r="H8" s="137" t="s">
        <v>38</v>
      </c>
      <c r="I8" s="137">
        <v>10</v>
      </c>
      <c r="J8" s="137" t="s">
        <v>40</v>
      </c>
      <c r="K8" s="193" t="str">
        <f>+'Datos Iniciales'!P6</f>
        <v>CONTRIBUCIONES INHERENTES A LA NÓMINA</v>
      </c>
      <c r="L8" s="210">
        <f>+'Datos Iniciales'!Q6</f>
        <v>4273000000</v>
      </c>
      <c r="M8" s="210">
        <f>+'Datos Iniciales'!R6</f>
        <v>0</v>
      </c>
      <c r="N8" s="210">
        <f>+'Datos Iniciales'!S6</f>
        <v>0</v>
      </c>
      <c r="O8" s="210">
        <f>+'Datos Iniciales'!T6</f>
        <v>4273000000</v>
      </c>
      <c r="P8" s="210">
        <f>+'Datos Iniciales'!U6</f>
        <v>0</v>
      </c>
      <c r="Q8" s="210">
        <f>+'Datos Iniciales'!V6</f>
        <v>4273000000</v>
      </c>
      <c r="R8" s="210">
        <f>+'Datos Iniciales'!W6</f>
        <v>0</v>
      </c>
      <c r="S8" s="210">
        <f>+'Datos Iniciales'!X6</f>
        <v>3835168434</v>
      </c>
      <c r="T8" s="210">
        <f>+'Datos Iniciales'!Y6</f>
        <v>3729744334</v>
      </c>
      <c r="U8" s="210">
        <f>+'Datos Iniciales'!Z6</f>
        <v>3729744334</v>
      </c>
      <c r="V8" s="211">
        <f>+'Datos Iniciales'!AA6</f>
        <v>3729744334</v>
      </c>
      <c r="W8" s="206">
        <f t="shared" si="0"/>
        <v>89.753532272408137</v>
      </c>
      <c r="X8" s="163">
        <f t="shared" ref="X8:X9" si="2">+T8/O8*100</f>
        <v>87.286317201029718</v>
      </c>
      <c r="Y8" s="164">
        <f t="shared" ref="Y8:Y9" si="3">+V8/O8*100</f>
        <v>87.286317201029718</v>
      </c>
    </row>
    <row r="9" spans="2:26" ht="24" customHeight="1" thickBot="1" x14ac:dyDescent="0.25">
      <c r="B9" s="199" t="s">
        <v>35</v>
      </c>
      <c r="C9" s="200" t="s">
        <v>382</v>
      </c>
      <c r="D9" s="200" t="s">
        <v>382</v>
      </c>
      <c r="E9" s="200" t="s">
        <v>388</v>
      </c>
      <c r="F9" s="200"/>
      <c r="G9" s="138"/>
      <c r="H9" s="138" t="s">
        <v>38</v>
      </c>
      <c r="I9" s="138">
        <v>10</v>
      </c>
      <c r="J9" s="138" t="s">
        <v>40</v>
      </c>
      <c r="K9" s="201" t="str">
        <f>+'Datos Iniciales'!P7</f>
        <v>REMUNERACIONES NO CONSTITUTIVAS DE FACTOR SALARIAL</v>
      </c>
      <c r="L9" s="212">
        <f>+'Datos Iniciales'!Q7</f>
        <v>1680000000</v>
      </c>
      <c r="M9" s="212">
        <f>+'Datos Iniciales'!R7</f>
        <v>250000000</v>
      </c>
      <c r="N9" s="212">
        <f>+'Datos Iniciales'!S7</f>
        <v>0</v>
      </c>
      <c r="O9" s="212">
        <f>+'Datos Iniciales'!T7</f>
        <v>1930000000</v>
      </c>
      <c r="P9" s="212">
        <f>+'Datos Iniciales'!U7</f>
        <v>0</v>
      </c>
      <c r="Q9" s="212">
        <f>+'Datos Iniciales'!V7</f>
        <v>1930000000</v>
      </c>
      <c r="R9" s="212">
        <f>+'Datos Iniciales'!W7</f>
        <v>0</v>
      </c>
      <c r="S9" s="212">
        <f>+'Datos Iniciales'!X7</f>
        <v>1515302344</v>
      </c>
      <c r="T9" s="212">
        <f>+'Datos Iniciales'!Y7</f>
        <v>1505241423</v>
      </c>
      <c r="U9" s="212">
        <f>+'Datos Iniciales'!Z7</f>
        <v>1505241423</v>
      </c>
      <c r="V9" s="213">
        <f>+'Datos Iniciales'!AA7</f>
        <v>1505241423</v>
      </c>
      <c r="W9" s="207">
        <f t="shared" si="0"/>
        <v>78.513074818652854</v>
      </c>
      <c r="X9" s="165">
        <f t="shared" si="2"/>
        <v>77.991783575129531</v>
      </c>
      <c r="Y9" s="166">
        <f t="shared" si="3"/>
        <v>77.991783575129531</v>
      </c>
    </row>
    <row r="10" spans="2:26" ht="15.75" customHeight="1" thickBot="1" x14ac:dyDescent="0.25"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67"/>
      <c r="X10" s="167"/>
      <c r="Y10" s="167"/>
    </row>
    <row r="11" spans="2:26" ht="24" customHeight="1" x14ac:dyDescent="0.2">
      <c r="B11" s="195" t="s">
        <v>35</v>
      </c>
      <c r="C11" s="196" t="s">
        <v>385</v>
      </c>
      <c r="D11" s="196" t="s">
        <v>382</v>
      </c>
      <c r="E11" s="196"/>
      <c r="F11" s="136"/>
      <c r="G11" s="136"/>
      <c r="H11" s="136" t="s">
        <v>38</v>
      </c>
      <c r="I11" s="136">
        <v>10</v>
      </c>
      <c r="J11" s="136" t="s">
        <v>40</v>
      </c>
      <c r="K11" s="219" t="str">
        <f>+'Datos Iniciales'!P8</f>
        <v>ADQUISICIÓN DE ACTIVOS NO FINANCIEROS</v>
      </c>
      <c r="L11" s="208">
        <f>+'Datos Iniciales'!Q8</f>
        <v>88600000</v>
      </c>
      <c r="M11" s="208">
        <f>+'Datos Iniciales'!R8</f>
        <v>0</v>
      </c>
      <c r="N11" s="208">
        <f>+'Datos Iniciales'!S8</f>
        <v>0</v>
      </c>
      <c r="O11" s="208">
        <f>+'Datos Iniciales'!T8</f>
        <v>88600000</v>
      </c>
      <c r="P11" s="208">
        <f>+'Datos Iniciales'!U8</f>
        <v>0</v>
      </c>
      <c r="Q11" s="208">
        <f>+'Datos Iniciales'!V8</f>
        <v>83020584</v>
      </c>
      <c r="R11" s="208">
        <f>+'Datos Iniciales'!W8</f>
        <v>5579416</v>
      </c>
      <c r="S11" s="208">
        <f>+'Datos Iniciales'!X8</f>
        <v>23910574</v>
      </c>
      <c r="T11" s="208">
        <f>+'Datos Iniciales'!Y8</f>
        <v>14870574</v>
      </c>
      <c r="U11" s="208">
        <f>+'Datos Iniciales'!Z8</f>
        <v>14870574</v>
      </c>
      <c r="V11" s="209">
        <f>+'Datos Iniciales'!AA8</f>
        <v>14870574</v>
      </c>
      <c r="W11" s="194">
        <f>+S11/O11*100</f>
        <v>26.987103837471782</v>
      </c>
      <c r="X11" s="161">
        <f t="shared" ref="X11:X12" si="4">+T11/O11*100</f>
        <v>16.783943566591422</v>
      </c>
      <c r="Y11" s="162">
        <f t="shared" ref="Y11:Y12" si="5">+V11/O11*100</f>
        <v>16.783943566591422</v>
      </c>
    </row>
    <row r="12" spans="2:26" ht="24" customHeight="1" thickBot="1" x14ac:dyDescent="0.25">
      <c r="B12" s="199" t="s">
        <v>35</v>
      </c>
      <c r="C12" s="200" t="s">
        <v>385</v>
      </c>
      <c r="D12" s="200" t="s">
        <v>385</v>
      </c>
      <c r="E12" s="200"/>
      <c r="F12" s="138"/>
      <c r="G12" s="138"/>
      <c r="H12" s="138" t="s">
        <v>38</v>
      </c>
      <c r="I12" s="138">
        <v>10</v>
      </c>
      <c r="J12" s="138" t="s">
        <v>40</v>
      </c>
      <c r="K12" s="220" t="str">
        <f>+'Datos Iniciales'!P9</f>
        <v>ADQUISICIONES DIFERENTES DE ACTIVOS</v>
      </c>
      <c r="L12" s="212">
        <f>+'Datos Iniciales'!Q9</f>
        <v>2496100000</v>
      </c>
      <c r="M12" s="212">
        <f>+'Datos Iniciales'!R9</f>
        <v>0</v>
      </c>
      <c r="N12" s="212">
        <f>+'Datos Iniciales'!S9</f>
        <v>11914385</v>
      </c>
      <c r="O12" s="212">
        <f>+'Datos Iniciales'!T9</f>
        <v>2484185615</v>
      </c>
      <c r="P12" s="212">
        <f>+'Datos Iniciales'!U9</f>
        <v>0</v>
      </c>
      <c r="Q12" s="212">
        <f>+'Datos Iniciales'!V9</f>
        <v>2415281039.8099999</v>
      </c>
      <c r="R12" s="212">
        <f>+'Datos Iniciales'!W9</f>
        <v>68904575.189999998</v>
      </c>
      <c r="S12" s="212">
        <f>+'Datos Iniciales'!X9</f>
        <v>2011803342.51</v>
      </c>
      <c r="T12" s="212">
        <f>+'Datos Iniciales'!Y9</f>
        <v>1441706538.49</v>
      </c>
      <c r="U12" s="212">
        <f>+'Datos Iniciales'!Z9</f>
        <v>1441706538.49</v>
      </c>
      <c r="V12" s="213">
        <f>+'Datos Iniciales'!AA9</f>
        <v>1440699088.49</v>
      </c>
      <c r="W12" s="202">
        <f>+S12/O12*100</f>
        <v>80.984421226913838</v>
      </c>
      <c r="X12" s="165">
        <f t="shared" si="4"/>
        <v>58.035379070899261</v>
      </c>
      <c r="Y12" s="166">
        <f t="shared" si="5"/>
        <v>57.99482453286808</v>
      </c>
    </row>
    <row r="13" spans="2:26" ht="15.75" customHeight="1" thickBot="1" x14ac:dyDescent="0.25">
      <c r="B13" s="139"/>
      <c r="C13" s="139"/>
      <c r="D13" s="139"/>
      <c r="E13" s="139"/>
      <c r="F13" s="139"/>
      <c r="G13" s="139"/>
      <c r="H13" s="139"/>
      <c r="I13" s="139"/>
      <c r="J13" s="139"/>
      <c r="K13" s="140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67"/>
      <c r="X13" s="167"/>
      <c r="Y13" s="167"/>
    </row>
    <row r="14" spans="2:26" ht="24" customHeight="1" x14ac:dyDescent="0.2">
      <c r="B14" s="195" t="s">
        <v>35</v>
      </c>
      <c r="C14" s="196" t="s">
        <v>388</v>
      </c>
      <c r="D14" s="196" t="s">
        <v>395</v>
      </c>
      <c r="E14" s="196" t="s">
        <v>385</v>
      </c>
      <c r="F14" s="196" t="s">
        <v>396</v>
      </c>
      <c r="G14" s="136"/>
      <c r="H14" s="196" t="s">
        <v>38</v>
      </c>
      <c r="I14" s="196" t="s">
        <v>39</v>
      </c>
      <c r="J14" s="196" t="s">
        <v>40</v>
      </c>
      <c r="K14" s="221" t="str">
        <f>+'Datos Iniciales'!P10</f>
        <v>MESADAS PENSIONALES (DE PENSIONES)</v>
      </c>
      <c r="L14" s="214">
        <f>+'Datos Iniciales'!Q10</f>
        <v>232000000</v>
      </c>
      <c r="M14" s="214">
        <f>+'Datos Iniciales'!R10</f>
        <v>2882561</v>
      </c>
      <c r="N14" s="214">
        <f>+'Datos Iniciales'!S10</f>
        <v>0</v>
      </c>
      <c r="O14" s="214">
        <f>+'Datos Iniciales'!T10</f>
        <v>234882561</v>
      </c>
      <c r="P14" s="214">
        <f>+'Datos Iniciales'!U10</f>
        <v>0</v>
      </c>
      <c r="Q14" s="214">
        <f>+'Datos Iniciales'!V10</f>
        <v>234882561</v>
      </c>
      <c r="R14" s="214">
        <f>+'Datos Iniciales'!W10</f>
        <v>0</v>
      </c>
      <c r="S14" s="214">
        <f>+'Datos Iniciales'!X10</f>
        <v>201202509</v>
      </c>
      <c r="T14" s="214">
        <f>+'Datos Iniciales'!Y10</f>
        <v>201202509</v>
      </c>
      <c r="U14" s="214">
        <f>+'Datos Iniciales'!Z10</f>
        <v>201202509</v>
      </c>
      <c r="V14" s="214">
        <f>+'Datos Iniciales'!AA10</f>
        <v>201202509</v>
      </c>
      <c r="W14" s="161">
        <f>+S14/O14*100</f>
        <v>85.66089714936308</v>
      </c>
      <c r="X14" s="161">
        <f>+T14/O14*100</f>
        <v>85.66089714936308</v>
      </c>
      <c r="Y14" s="162">
        <f>+V14/O14*100</f>
        <v>85.66089714936308</v>
      </c>
    </row>
    <row r="15" spans="2:26" ht="24" customHeight="1" x14ac:dyDescent="0.2">
      <c r="B15" s="198" t="s">
        <v>35</v>
      </c>
      <c r="C15" s="192" t="s">
        <v>388</v>
      </c>
      <c r="D15" s="192" t="s">
        <v>395</v>
      </c>
      <c r="E15" s="192" t="s">
        <v>385</v>
      </c>
      <c r="F15" s="192" t="s">
        <v>399</v>
      </c>
      <c r="G15" s="137"/>
      <c r="H15" s="192" t="s">
        <v>38</v>
      </c>
      <c r="I15" s="192" t="s">
        <v>39</v>
      </c>
      <c r="J15" s="192" t="s">
        <v>40</v>
      </c>
      <c r="K15" s="222" t="str">
        <f>+'Datos Iniciales'!P11</f>
        <v>INCAPACIDADES Y LICENCIAS DE MATERNIDAD Y PATERNIDAD (NO DE PENSIONES)</v>
      </c>
      <c r="L15" s="215">
        <f>+'Datos Iniciales'!Q11</f>
        <v>80000000</v>
      </c>
      <c r="M15" s="215">
        <f>+'Datos Iniciales'!R11</f>
        <v>11000000</v>
      </c>
      <c r="N15" s="215">
        <f>+'Datos Iniciales'!S11</f>
        <v>0</v>
      </c>
      <c r="O15" s="215">
        <f>+'Datos Iniciales'!T11</f>
        <v>91000000</v>
      </c>
      <c r="P15" s="215">
        <f>+'Datos Iniciales'!U11</f>
        <v>0</v>
      </c>
      <c r="Q15" s="215">
        <f>+'Datos Iniciales'!V11</f>
        <v>91000000</v>
      </c>
      <c r="R15" s="215">
        <f>+'Datos Iniciales'!W11</f>
        <v>0</v>
      </c>
      <c r="S15" s="215">
        <f>+'Datos Iniciales'!X11</f>
        <v>68549510</v>
      </c>
      <c r="T15" s="215">
        <f>+'Datos Iniciales'!Y11</f>
        <v>65251782</v>
      </c>
      <c r="U15" s="215">
        <f>+'Datos Iniciales'!Z11</f>
        <v>65251782</v>
      </c>
      <c r="V15" s="215">
        <f>+'Datos Iniciales'!AA11</f>
        <v>65251782</v>
      </c>
      <c r="W15" s="163">
        <f t="shared" ref="W15:W18" si="6">+S15/O15*100</f>
        <v>75.329131868131867</v>
      </c>
      <c r="X15" s="163">
        <f t="shared" ref="X15:X18" si="7">+T15/O15*100</f>
        <v>71.705254945054946</v>
      </c>
      <c r="Y15" s="164">
        <f t="shared" ref="Y15:Y18" si="8">+V15/O15*100</f>
        <v>71.705254945054946</v>
      </c>
    </row>
    <row r="16" spans="2:26" ht="24" customHeight="1" x14ac:dyDescent="0.2">
      <c r="B16" s="198" t="s">
        <v>35</v>
      </c>
      <c r="C16" s="192" t="s">
        <v>388</v>
      </c>
      <c r="D16" s="192" t="s">
        <v>39</v>
      </c>
      <c r="E16" s="192" t="s">
        <v>382</v>
      </c>
      <c r="F16" s="192" t="s">
        <v>396</v>
      </c>
      <c r="G16" s="137"/>
      <c r="H16" s="192" t="s">
        <v>38</v>
      </c>
      <c r="I16" s="192" t="s">
        <v>62</v>
      </c>
      <c r="J16" s="192" t="s">
        <v>40</v>
      </c>
      <c r="K16" s="222" t="str">
        <f>+'Datos Iniciales'!P12</f>
        <v>SENTENCIAS</v>
      </c>
      <c r="L16" s="215">
        <f>+'Datos Iniciales'!Q12</f>
        <v>220400000</v>
      </c>
      <c r="M16" s="215">
        <f>+'Datos Iniciales'!R12</f>
        <v>0</v>
      </c>
      <c r="N16" s="215">
        <f>+'Datos Iniciales'!S12</f>
        <v>0</v>
      </c>
      <c r="O16" s="215">
        <f>+'Datos Iniciales'!T12</f>
        <v>220400000</v>
      </c>
      <c r="P16" s="215">
        <f>+'Datos Iniciales'!U12</f>
        <v>0</v>
      </c>
      <c r="Q16" s="215">
        <f>+'Datos Iniciales'!V12</f>
        <v>0</v>
      </c>
      <c r="R16" s="215">
        <f>+'Datos Iniciales'!W12</f>
        <v>220400000</v>
      </c>
      <c r="S16" s="215">
        <f>+'Datos Iniciales'!X12</f>
        <v>0</v>
      </c>
      <c r="T16" s="215">
        <f>+'Datos Iniciales'!Y12</f>
        <v>0</v>
      </c>
      <c r="U16" s="215">
        <f>+'Datos Iniciales'!Z12</f>
        <v>0</v>
      </c>
      <c r="V16" s="215">
        <f>+'Datos Iniciales'!AA12</f>
        <v>0</v>
      </c>
      <c r="W16" s="163">
        <f t="shared" si="6"/>
        <v>0</v>
      </c>
      <c r="X16" s="163">
        <f t="shared" si="7"/>
        <v>0</v>
      </c>
      <c r="Y16" s="164">
        <f t="shared" si="8"/>
        <v>0</v>
      </c>
    </row>
    <row r="17" spans="2:25" ht="24" customHeight="1" x14ac:dyDescent="0.2">
      <c r="B17" s="198" t="s">
        <v>35</v>
      </c>
      <c r="C17" s="192" t="s">
        <v>403</v>
      </c>
      <c r="D17" s="192" t="s">
        <v>382</v>
      </c>
      <c r="E17" s="192"/>
      <c r="F17" s="192"/>
      <c r="G17" s="137"/>
      <c r="H17" s="192" t="s">
        <v>38</v>
      </c>
      <c r="I17" s="192" t="s">
        <v>39</v>
      </c>
      <c r="J17" s="192" t="s">
        <v>40</v>
      </c>
      <c r="K17" s="222" t="str">
        <f>+'Datos Iniciales'!P13</f>
        <v>IMPUESTOS</v>
      </c>
      <c r="L17" s="215">
        <f>+'Datos Iniciales'!Q13</f>
        <v>40830000</v>
      </c>
      <c r="M17" s="215">
        <f>+'Datos Iniciales'!R13</f>
        <v>4650850</v>
      </c>
      <c r="N17" s="215">
        <f>+'Datos Iniciales'!S13</f>
        <v>0</v>
      </c>
      <c r="O17" s="215">
        <f>+'Datos Iniciales'!T13</f>
        <v>45480850</v>
      </c>
      <c r="P17" s="215">
        <f>+'Datos Iniciales'!U13</f>
        <v>0</v>
      </c>
      <c r="Q17" s="215">
        <f>+'Datos Iniciales'!V13</f>
        <v>45254000</v>
      </c>
      <c r="R17" s="215">
        <f>+'Datos Iniciales'!W13</f>
        <v>226850</v>
      </c>
      <c r="S17" s="215">
        <f>+'Datos Iniciales'!X13</f>
        <v>44990850</v>
      </c>
      <c r="T17" s="215">
        <f>+'Datos Iniciales'!Y13</f>
        <v>44990850</v>
      </c>
      <c r="U17" s="215">
        <f>+'Datos Iniciales'!Z13</f>
        <v>44990850</v>
      </c>
      <c r="V17" s="215">
        <f>+'Datos Iniciales'!AA13</f>
        <v>44990850</v>
      </c>
      <c r="W17" s="163">
        <f t="shared" si="6"/>
        <v>98.922623477793408</v>
      </c>
      <c r="X17" s="163">
        <f t="shared" si="7"/>
        <v>98.922623477793408</v>
      </c>
      <c r="Y17" s="164">
        <f t="shared" si="8"/>
        <v>98.922623477793408</v>
      </c>
    </row>
    <row r="18" spans="2:25" ht="24" customHeight="1" x14ac:dyDescent="0.2">
      <c r="B18" s="198" t="s">
        <v>35</v>
      </c>
      <c r="C18" s="192" t="s">
        <v>403</v>
      </c>
      <c r="D18" s="192" t="s">
        <v>395</v>
      </c>
      <c r="E18" s="192" t="s">
        <v>382</v>
      </c>
      <c r="F18" s="192"/>
      <c r="G18" s="137"/>
      <c r="H18" s="192" t="s">
        <v>38</v>
      </c>
      <c r="I18" s="192">
        <v>10</v>
      </c>
      <c r="J18" s="264" t="s">
        <v>40</v>
      </c>
      <c r="K18" s="222" t="str">
        <f>+'Datos Iniciales'!P14</f>
        <v>CUOTA DE FISCALIZACIÓN Y AUDITAJE</v>
      </c>
      <c r="L18" s="215">
        <f>+'Datos Iniciales'!Q14</f>
        <v>0</v>
      </c>
      <c r="M18" s="215">
        <f>+'Datos Iniciales'!R14</f>
        <v>4380974</v>
      </c>
      <c r="N18" s="215">
        <f>+'Datos Iniciales'!S14</f>
        <v>4380974</v>
      </c>
      <c r="O18" s="215">
        <f>+'Datos Iniciales'!T14</f>
        <v>0</v>
      </c>
      <c r="P18" s="215">
        <f>+'Datos Iniciales'!U14</f>
        <v>0</v>
      </c>
      <c r="Q18" s="215">
        <f>+'Datos Iniciales'!V14</f>
        <v>0</v>
      </c>
      <c r="R18" s="215">
        <f>+'Datos Iniciales'!W14</f>
        <v>0</v>
      </c>
      <c r="S18" s="215">
        <f>+'Datos Iniciales'!X14</f>
        <v>0</v>
      </c>
      <c r="T18" s="215">
        <f>+'Datos Iniciales'!Y14</f>
        <v>0</v>
      </c>
      <c r="U18" s="215">
        <f>+'Datos Iniciales'!Z14</f>
        <v>0</v>
      </c>
      <c r="V18" s="215">
        <f>+'Datos Iniciales'!AA14</f>
        <v>0</v>
      </c>
      <c r="W18" s="163" t="e">
        <f t="shared" si="6"/>
        <v>#DIV/0!</v>
      </c>
      <c r="X18" s="163" t="e">
        <f t="shared" si="7"/>
        <v>#DIV/0!</v>
      </c>
      <c r="Y18" s="164" t="e">
        <f t="shared" si="8"/>
        <v>#DIV/0!</v>
      </c>
    </row>
    <row r="19" spans="2:25" ht="33" customHeight="1" x14ac:dyDescent="0.2">
      <c r="B19" s="198" t="s">
        <v>35</v>
      </c>
      <c r="C19" s="192" t="s">
        <v>403</v>
      </c>
      <c r="D19" s="192" t="s">
        <v>395</v>
      </c>
      <c r="E19" s="192" t="s">
        <v>382</v>
      </c>
      <c r="F19" s="137"/>
      <c r="G19" s="137"/>
      <c r="H19" s="192" t="s">
        <v>38</v>
      </c>
      <c r="I19" s="192">
        <v>10</v>
      </c>
      <c r="J19" s="264" t="s">
        <v>63</v>
      </c>
      <c r="K19" s="251" t="str">
        <f>+'Datos Iniciales'!P15</f>
        <v>CUOTA DE FISCALIZACIÓN Y AUDITAJE</v>
      </c>
      <c r="L19" s="217">
        <f>+'Datos Iniciales'!Q15</f>
        <v>0</v>
      </c>
      <c r="M19" s="217">
        <f>+'Datos Iniciales'!R15</f>
        <v>4380974</v>
      </c>
      <c r="N19" s="217">
        <f>+'Datos Iniciales'!S15</f>
        <v>0</v>
      </c>
      <c r="O19" s="217">
        <f>+'Datos Iniciales'!T15</f>
        <v>4380974</v>
      </c>
      <c r="P19" s="217">
        <f>+'Datos Iniciales'!U15</f>
        <v>0</v>
      </c>
      <c r="Q19" s="217">
        <f>+'Datos Iniciales'!V15</f>
        <v>4380974</v>
      </c>
      <c r="R19" s="217">
        <f>+'Datos Iniciales'!W15</f>
        <v>0</v>
      </c>
      <c r="S19" s="217">
        <f>+'Datos Iniciales'!X15</f>
        <v>4380974</v>
      </c>
      <c r="T19" s="217">
        <f>+'Datos Iniciales'!Y15</f>
        <v>4380974</v>
      </c>
      <c r="U19" s="217">
        <f>+'Datos Iniciales'!Z15</f>
        <v>4380974</v>
      </c>
      <c r="V19" s="217">
        <f>+'Datos Iniciales'!AA15</f>
        <v>4380974</v>
      </c>
      <c r="W19" s="163">
        <f t="shared" ref="W19:W26" si="9">+S19/O19*100</f>
        <v>100</v>
      </c>
      <c r="X19" s="163">
        <f t="shared" ref="X19:X26" si="10">+T19/O19*100</f>
        <v>100</v>
      </c>
      <c r="Y19" s="164">
        <f t="shared" ref="Y19:Y26" si="11">+V19/O19*100</f>
        <v>100</v>
      </c>
    </row>
    <row r="20" spans="2:25" ht="12.75" thickBot="1" x14ac:dyDescent="0.25">
      <c r="B20" s="199" t="s">
        <v>35</v>
      </c>
      <c r="C20" s="200" t="s">
        <v>403</v>
      </c>
      <c r="D20" s="200" t="s">
        <v>395</v>
      </c>
      <c r="E20" s="200" t="s">
        <v>382</v>
      </c>
      <c r="F20" s="138"/>
      <c r="G20" s="138"/>
      <c r="H20" s="200" t="s">
        <v>38</v>
      </c>
      <c r="I20" s="200" t="s">
        <v>62</v>
      </c>
      <c r="J20" s="200" t="s">
        <v>63</v>
      </c>
      <c r="K20" s="252" t="str">
        <f>+'Datos Iniciales'!P16</f>
        <v>CUOTA DE FISCALIZACIÓN Y AUDITAJE</v>
      </c>
      <c r="L20" s="218">
        <f>+'Datos Iniciales'!Q16</f>
        <v>60000000</v>
      </c>
      <c r="M20" s="218">
        <f>+'Datos Iniciales'!R16</f>
        <v>0</v>
      </c>
      <c r="N20" s="218">
        <f>+'Datos Iniciales'!S16</f>
        <v>0</v>
      </c>
      <c r="O20" s="218">
        <f>+'Datos Iniciales'!T16</f>
        <v>60000000</v>
      </c>
      <c r="P20" s="218">
        <f>+'Datos Iniciales'!U16</f>
        <v>0</v>
      </c>
      <c r="Q20" s="218">
        <f>+'Datos Iniciales'!V16</f>
        <v>60000000</v>
      </c>
      <c r="R20" s="218">
        <f>+'Datos Iniciales'!W16</f>
        <v>0</v>
      </c>
      <c r="S20" s="218">
        <f>+'Datos Iniciales'!X16</f>
        <v>60000000</v>
      </c>
      <c r="T20" s="218">
        <f>+'Datos Iniciales'!Y16</f>
        <v>60000000</v>
      </c>
      <c r="U20" s="218">
        <f>+'Datos Iniciales'!Z16</f>
        <v>60000000</v>
      </c>
      <c r="V20" s="218">
        <f>+'Datos Iniciales'!AA16</f>
        <v>60000000</v>
      </c>
      <c r="W20" s="165">
        <f t="shared" si="9"/>
        <v>100</v>
      </c>
      <c r="X20" s="165">
        <f t="shared" si="10"/>
        <v>100</v>
      </c>
      <c r="Y20" s="166">
        <f t="shared" si="11"/>
        <v>100</v>
      </c>
    </row>
    <row r="21" spans="2:25" ht="29.25" customHeight="1" thickBot="1" x14ac:dyDescent="0.25">
      <c r="B21" s="261"/>
      <c r="C21" s="261"/>
      <c r="D21" s="261"/>
      <c r="E21" s="261"/>
      <c r="F21" s="142"/>
      <c r="G21" s="142"/>
      <c r="H21" s="261"/>
      <c r="I21" s="261"/>
      <c r="J21" s="261"/>
      <c r="K21" s="262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171"/>
      <c r="X21" s="171"/>
      <c r="Y21" s="171"/>
    </row>
    <row r="22" spans="2:25" ht="36" x14ac:dyDescent="0.2">
      <c r="B22" s="195" t="s">
        <v>71</v>
      </c>
      <c r="C22" s="196" t="s">
        <v>377</v>
      </c>
      <c r="D22" s="196" t="s">
        <v>73</v>
      </c>
      <c r="E22" s="196">
        <v>3</v>
      </c>
      <c r="F22" s="136"/>
      <c r="G22" s="136"/>
      <c r="H22" s="196" t="s">
        <v>38</v>
      </c>
      <c r="I22" s="196" t="s">
        <v>62</v>
      </c>
      <c r="J22" s="196" t="s">
        <v>40</v>
      </c>
      <c r="K22" s="250" t="str">
        <f>+'Datos Iniciales'!P17</f>
        <v>MEJORAMIENTO DE LOS NIVELES DE EFICIENCIA Y PRODUCTIVIDAD DE LAS ENTIDADES PÚBLICAS DEL ORDEN NACIONAL Y TERRITORIAL.   NACIONAL</v>
      </c>
      <c r="L22" s="216">
        <f>+'Datos Iniciales'!Q17</f>
        <v>3401816590</v>
      </c>
      <c r="M22" s="216">
        <f>+'Datos Iniciales'!R17</f>
        <v>0</v>
      </c>
      <c r="N22" s="216">
        <f>+'Datos Iniciales'!S17</f>
        <v>0</v>
      </c>
      <c r="O22" s="216">
        <f>+'Datos Iniciales'!T17</f>
        <v>3401816590</v>
      </c>
      <c r="P22" s="216">
        <f>+'Datos Iniciales'!U17</f>
        <v>390419327</v>
      </c>
      <c r="Q22" s="216">
        <f>+'Datos Iniciales'!V17</f>
        <v>3011388981</v>
      </c>
      <c r="R22" s="216">
        <f>+'Datos Iniciales'!W17</f>
        <v>8282</v>
      </c>
      <c r="S22" s="216">
        <f>+'Datos Iniciales'!X17</f>
        <v>2465221181</v>
      </c>
      <c r="T22" s="216">
        <f>+'Datos Iniciales'!Y17</f>
        <v>2346308790</v>
      </c>
      <c r="U22" s="216">
        <f>+'Datos Iniciales'!Z17</f>
        <v>2346308790</v>
      </c>
      <c r="V22" s="216">
        <f>+'Datos Iniciales'!AA17</f>
        <v>2346308790</v>
      </c>
      <c r="W22" s="161">
        <f t="shared" si="9"/>
        <v>72.467786424664354</v>
      </c>
      <c r="X22" s="161">
        <f t="shared" si="10"/>
        <v>68.972230804483203</v>
      </c>
      <c r="Y22" s="162">
        <f t="shared" si="11"/>
        <v>68.972230804483203</v>
      </c>
    </row>
    <row r="23" spans="2:25" ht="36" x14ac:dyDescent="0.2">
      <c r="B23" s="198" t="s">
        <v>71</v>
      </c>
      <c r="C23" s="192" t="s">
        <v>377</v>
      </c>
      <c r="D23" s="192" t="s">
        <v>73</v>
      </c>
      <c r="E23" s="192">
        <v>3</v>
      </c>
      <c r="F23" s="137"/>
      <c r="G23" s="137"/>
      <c r="H23" s="192" t="s">
        <v>38</v>
      </c>
      <c r="I23" s="192" t="s">
        <v>62</v>
      </c>
      <c r="J23" s="192" t="s">
        <v>63</v>
      </c>
      <c r="K23" s="251" t="str">
        <f>+'Datos Iniciales'!P18</f>
        <v>MEJORAMIENTO DE LOS NIVELES DE EFICIENCIA Y PRODUCTIVIDAD DE LAS ENTIDADES PÚBLICAS DEL ORDEN NACIONAL Y TERRITORIAL.   NACIONAL</v>
      </c>
      <c r="L23" s="217">
        <f>+'Datos Iniciales'!Q18</f>
        <v>0</v>
      </c>
      <c r="M23" s="217">
        <f>+'Datos Iniciales'!R18</f>
        <v>4848618997</v>
      </c>
      <c r="N23" s="217">
        <f>+'Datos Iniciales'!S18</f>
        <v>0</v>
      </c>
      <c r="O23" s="217">
        <f>+'Datos Iniciales'!T18</f>
        <v>4848618997</v>
      </c>
      <c r="P23" s="217">
        <f>+'Datos Iniciales'!U18</f>
        <v>312003410</v>
      </c>
      <c r="Q23" s="217">
        <f>+'Datos Iniciales'!V18</f>
        <v>4453162131</v>
      </c>
      <c r="R23" s="217">
        <f>+'Datos Iniciales'!W18</f>
        <v>83453456</v>
      </c>
      <c r="S23" s="217">
        <f>+'Datos Iniciales'!X18</f>
        <v>4352281871.4799995</v>
      </c>
      <c r="T23" s="217">
        <f>+'Datos Iniciales'!Y18</f>
        <v>3365053060.6300001</v>
      </c>
      <c r="U23" s="217">
        <f>+'Datos Iniciales'!Z18</f>
        <v>3365053060.6300001</v>
      </c>
      <c r="V23" s="217">
        <f>+'Datos Iniciales'!AA18</f>
        <v>3365053060.6300001</v>
      </c>
      <c r="W23" s="163">
        <f t="shared" si="9"/>
        <v>89.763330015678676</v>
      </c>
      <c r="X23" s="163">
        <f t="shared" si="10"/>
        <v>69.402299143571994</v>
      </c>
      <c r="Y23" s="164">
        <f t="shared" si="11"/>
        <v>69.402299143571994</v>
      </c>
    </row>
    <row r="24" spans="2:25" ht="36" x14ac:dyDescent="0.2">
      <c r="B24" s="198" t="s">
        <v>71</v>
      </c>
      <c r="C24" s="271" t="s">
        <v>377</v>
      </c>
      <c r="D24" s="192" t="s">
        <v>73</v>
      </c>
      <c r="E24" s="192" t="s">
        <v>43</v>
      </c>
      <c r="F24" s="137"/>
      <c r="G24" s="137"/>
      <c r="H24" s="192" t="s">
        <v>38</v>
      </c>
      <c r="I24" s="192" t="s">
        <v>62</v>
      </c>
      <c r="J24" s="192" t="s">
        <v>40</v>
      </c>
      <c r="K24" s="251" t="str">
        <f>+'Datos Iniciales'!P19</f>
        <v>DISEÑO DE POLÍTICAS Y LINEAMIENTOS EN TEMAS DE FUNCIÓN PÚBLICA PARA EL MEJORAMIENTO CONTINUO DE LA ADMINISTRACIÓN PÚBLICA.   NACIONAL</v>
      </c>
      <c r="L24" s="217">
        <f>+'Datos Iniciales'!Q19</f>
        <v>4351349006</v>
      </c>
      <c r="M24" s="217">
        <f>+'Datos Iniciales'!R19</f>
        <v>0</v>
      </c>
      <c r="N24" s="217">
        <f>+'Datos Iniciales'!S19</f>
        <v>0</v>
      </c>
      <c r="O24" s="217">
        <f>+'Datos Iniciales'!T19</f>
        <v>4351349006</v>
      </c>
      <c r="P24" s="217">
        <f>+'Datos Iniciales'!U19</f>
        <v>574781949</v>
      </c>
      <c r="Q24" s="217">
        <f>+'Datos Iniciales'!V19</f>
        <v>3775165217</v>
      </c>
      <c r="R24" s="217">
        <f>+'Datos Iniciales'!W19</f>
        <v>1401840</v>
      </c>
      <c r="S24" s="217">
        <f>+'Datos Iniciales'!X19</f>
        <v>3261794471</v>
      </c>
      <c r="T24" s="217">
        <f>+'Datos Iniciales'!Y19</f>
        <v>2553307107</v>
      </c>
      <c r="U24" s="217">
        <f>+'Datos Iniciales'!Z19</f>
        <v>2553307107</v>
      </c>
      <c r="V24" s="217">
        <f>+'Datos Iniciales'!AA19</f>
        <v>2553307107</v>
      </c>
      <c r="W24" s="163">
        <f t="shared" si="9"/>
        <v>74.960534457299744</v>
      </c>
      <c r="X24" s="163">
        <f t="shared" si="10"/>
        <v>58.678517937294593</v>
      </c>
      <c r="Y24" s="164">
        <f t="shared" si="11"/>
        <v>58.678517937294593</v>
      </c>
    </row>
    <row r="25" spans="2:25" ht="33.75" customHeight="1" x14ac:dyDescent="0.2">
      <c r="B25" s="198" t="s">
        <v>71</v>
      </c>
      <c r="C25" s="271" t="s">
        <v>377</v>
      </c>
      <c r="D25" s="192" t="s">
        <v>73</v>
      </c>
      <c r="E25" s="192">
        <v>4</v>
      </c>
      <c r="F25" s="137"/>
      <c r="G25" s="137"/>
      <c r="H25" s="192" t="s">
        <v>38</v>
      </c>
      <c r="I25" s="192" t="s">
        <v>62</v>
      </c>
      <c r="J25" s="192" t="s">
        <v>63</v>
      </c>
      <c r="K25" s="251" t="str">
        <f>+'Datos Iniciales'!P20</f>
        <v>DISEÑO DE POLÍTICAS Y LINEAMIENTOS EN TEMAS DE FUNCIÓN PÚBLICA PARA EL MEJORAMIENTO CONTINUO DE LA ADMINISTRACIÓN PÚBLICA.   NACIONAL</v>
      </c>
      <c r="L25" s="217">
        <f>+'Datos Iniciales'!Q20</f>
        <v>0</v>
      </c>
      <c r="M25" s="217">
        <f>+'Datos Iniciales'!R20</f>
        <v>5488158523</v>
      </c>
      <c r="N25" s="217">
        <f>+'Datos Iniciales'!S20</f>
        <v>0</v>
      </c>
      <c r="O25" s="217">
        <f>+'Datos Iniciales'!T20</f>
        <v>5488158523</v>
      </c>
      <c r="P25" s="217">
        <f>+'Datos Iniciales'!U20</f>
        <v>82672418</v>
      </c>
      <c r="Q25" s="217">
        <f>+'Datos Iniciales'!V20</f>
        <v>5403430073</v>
      </c>
      <c r="R25" s="217">
        <f>+'Datos Iniciales'!W20</f>
        <v>2056032</v>
      </c>
      <c r="S25" s="217">
        <f>+'Datos Iniciales'!X20</f>
        <v>5043735918.0799999</v>
      </c>
      <c r="T25" s="217">
        <f>+'Datos Iniciales'!Y20</f>
        <v>3152441888</v>
      </c>
      <c r="U25" s="217">
        <f>+'Datos Iniciales'!Z20</f>
        <v>3152441888</v>
      </c>
      <c r="V25" s="217">
        <f>+'Datos Iniciales'!AA20</f>
        <v>3152441888</v>
      </c>
      <c r="W25" s="163">
        <f t="shared" si="9"/>
        <v>91.902154373684809</v>
      </c>
      <c r="X25" s="163">
        <f t="shared" si="10"/>
        <v>57.440795027851642</v>
      </c>
      <c r="Y25" s="164">
        <f t="shared" si="11"/>
        <v>57.440795027851642</v>
      </c>
    </row>
    <row r="26" spans="2:25" ht="36" x14ac:dyDescent="0.2">
      <c r="B26" s="198" t="s">
        <v>71</v>
      </c>
      <c r="C26" s="192" t="s">
        <v>376</v>
      </c>
      <c r="D26" s="192" t="s">
        <v>73</v>
      </c>
      <c r="E26" s="192">
        <v>4</v>
      </c>
      <c r="F26" s="137"/>
      <c r="G26" s="137"/>
      <c r="H26" s="192" t="s">
        <v>38</v>
      </c>
      <c r="I26" s="192" t="s">
        <v>62</v>
      </c>
      <c r="J26" s="265" t="s">
        <v>40</v>
      </c>
      <c r="K26" s="251" t="str">
        <f>+'Datos Iniciales'!P21</f>
        <v>MEJORAMIENTO DE LA IMAGEN Y FUNCIONALIDAD DEL EDIFICIO SEDE DEL DEPARTAMENTO ADMINISTRATIVO DE LA FUNCIÓN PÚBLICA  BOGOTÁ</v>
      </c>
      <c r="L26" s="217">
        <f>+'Datos Iniciales'!Q21</f>
        <v>1200000000</v>
      </c>
      <c r="M26" s="217">
        <f>+'Datos Iniciales'!R21</f>
        <v>0</v>
      </c>
      <c r="N26" s="217">
        <f>+'Datos Iniciales'!S21</f>
        <v>0</v>
      </c>
      <c r="O26" s="217">
        <f>+'Datos Iniciales'!T21</f>
        <v>1200000000</v>
      </c>
      <c r="P26" s="217">
        <f>+'Datos Iniciales'!U21</f>
        <v>449528000</v>
      </c>
      <c r="Q26" s="217">
        <f>+'Datos Iniciales'!V21</f>
        <v>750472000</v>
      </c>
      <c r="R26" s="217">
        <f>+'Datos Iniciales'!W21</f>
        <v>0</v>
      </c>
      <c r="S26" s="217">
        <f>+'Datos Iniciales'!X21</f>
        <v>560837822</v>
      </c>
      <c r="T26" s="217">
        <f>+'Datos Iniciales'!Y21</f>
        <v>560472000</v>
      </c>
      <c r="U26" s="217">
        <f>+'Datos Iniciales'!Z21</f>
        <v>560472000</v>
      </c>
      <c r="V26" s="217">
        <f>+'Datos Iniciales'!AA21</f>
        <v>560472000</v>
      </c>
      <c r="W26" s="163">
        <f t="shared" si="9"/>
        <v>46.736485166666668</v>
      </c>
      <c r="X26" s="163">
        <f t="shared" si="10"/>
        <v>46.705999999999996</v>
      </c>
      <c r="Y26" s="164">
        <f t="shared" si="11"/>
        <v>46.705999999999996</v>
      </c>
    </row>
    <row r="27" spans="2:25" ht="22.5" x14ac:dyDescent="0.2">
      <c r="B27" s="267" t="s">
        <v>71</v>
      </c>
      <c r="C27" s="265" t="s">
        <v>376</v>
      </c>
      <c r="D27" s="265" t="s">
        <v>73</v>
      </c>
      <c r="E27" s="265" t="s">
        <v>46</v>
      </c>
      <c r="F27" s="137"/>
      <c r="G27" s="137"/>
      <c r="H27" s="265" t="s">
        <v>38</v>
      </c>
      <c r="I27" s="265" t="s">
        <v>62</v>
      </c>
      <c r="J27" s="265" t="s">
        <v>40</v>
      </c>
      <c r="K27" s="266" t="s">
        <v>410</v>
      </c>
      <c r="L27" s="217">
        <f>+'Datos Iniciales'!Q22</f>
        <v>3144252891</v>
      </c>
      <c r="M27" s="217">
        <f>+'Datos Iniciales'!R22</f>
        <v>0</v>
      </c>
      <c r="N27" s="217">
        <f>+'Datos Iniciales'!S22</f>
        <v>0</v>
      </c>
      <c r="O27" s="217">
        <f>+'Datos Iniciales'!T22</f>
        <v>3144252891</v>
      </c>
      <c r="P27" s="217">
        <f>+'Datos Iniciales'!U22</f>
        <v>0</v>
      </c>
      <c r="Q27" s="217">
        <f>+'Datos Iniciales'!V22</f>
        <v>3053401070.0500002</v>
      </c>
      <c r="R27" s="217">
        <f>+'Datos Iniciales'!W22</f>
        <v>90851820.950000003</v>
      </c>
      <c r="S27" s="217">
        <f>+'Datos Iniciales'!X22</f>
        <v>2959783280.0500002</v>
      </c>
      <c r="T27" s="217">
        <f>+'Datos Iniciales'!Y22</f>
        <v>2225024425.0799999</v>
      </c>
      <c r="U27" s="217">
        <f>+'Datos Iniciales'!Z22</f>
        <v>2225024425.0799999</v>
      </c>
      <c r="V27" s="217">
        <f>+'Datos Iniciales'!AA22</f>
        <v>2225024425.0799999</v>
      </c>
      <c r="W27" s="163">
        <f t="shared" ref="W27:W28" si="12">+S27/O27*100</f>
        <v>94.133117871084124</v>
      </c>
      <c r="X27" s="163">
        <f t="shared" ref="X27:X28" si="13">+T27/O27*100</f>
        <v>70.764804938204321</v>
      </c>
      <c r="Y27" s="164">
        <f t="shared" ref="Y27:Y28" si="14">+V27/O27*100</f>
        <v>70.764804938204321</v>
      </c>
    </row>
    <row r="28" spans="2:25" ht="23.25" thickBot="1" x14ac:dyDescent="0.25">
      <c r="B28" s="268" t="s">
        <v>71</v>
      </c>
      <c r="C28" s="269" t="s">
        <v>376</v>
      </c>
      <c r="D28" s="269" t="s">
        <v>73</v>
      </c>
      <c r="E28" s="269" t="s">
        <v>46</v>
      </c>
      <c r="F28" s="138"/>
      <c r="G28" s="138"/>
      <c r="H28" s="269" t="s">
        <v>38</v>
      </c>
      <c r="I28" s="269" t="s">
        <v>62</v>
      </c>
      <c r="J28" s="269" t="s">
        <v>63</v>
      </c>
      <c r="K28" s="270" t="s">
        <v>410</v>
      </c>
      <c r="L28" s="218">
        <f>+'Datos Iniciales'!Q23</f>
        <v>0</v>
      </c>
      <c r="M28" s="218">
        <f>+'Datos Iniciales'!R23</f>
        <v>563222480</v>
      </c>
      <c r="N28" s="218">
        <f>+'Datos Iniciales'!S23</f>
        <v>0</v>
      </c>
      <c r="O28" s="218">
        <f>+'Datos Iniciales'!T23</f>
        <v>563222480</v>
      </c>
      <c r="P28" s="218">
        <f>+'Datos Iniciales'!U23</f>
        <v>0</v>
      </c>
      <c r="Q28" s="218">
        <f>+'Datos Iniciales'!V23</f>
        <v>525422878</v>
      </c>
      <c r="R28" s="218">
        <f>+'Datos Iniciales'!W23</f>
        <v>37799602</v>
      </c>
      <c r="S28" s="218">
        <f>+'Datos Iniciales'!X23</f>
        <v>369516814</v>
      </c>
      <c r="T28" s="218">
        <f>+'Datos Iniciales'!Y23</f>
        <v>215508165</v>
      </c>
      <c r="U28" s="218">
        <f>+'Datos Iniciales'!Z23</f>
        <v>215508165</v>
      </c>
      <c r="V28" s="218">
        <f>+'Datos Iniciales'!AA23</f>
        <v>215508165</v>
      </c>
      <c r="W28" s="165">
        <f t="shared" si="12"/>
        <v>65.607611045638663</v>
      </c>
      <c r="X28" s="165">
        <f t="shared" si="13"/>
        <v>38.263416794017168</v>
      </c>
      <c r="Y28" s="166">
        <f t="shared" si="14"/>
        <v>38.263416794017168</v>
      </c>
    </row>
    <row r="29" spans="2:25" ht="18" customHeight="1" thickBot="1" x14ac:dyDescent="0.25">
      <c r="B29" s="142" t="s">
        <v>1</v>
      </c>
      <c r="C29" s="142" t="s">
        <v>1</v>
      </c>
      <c r="D29" s="142" t="s">
        <v>1</v>
      </c>
      <c r="E29" s="142" t="s">
        <v>1</v>
      </c>
      <c r="F29" s="142" t="s">
        <v>1</v>
      </c>
      <c r="G29" s="142" t="s">
        <v>1</v>
      </c>
      <c r="H29" s="142" t="s">
        <v>1</v>
      </c>
      <c r="I29" s="142" t="s">
        <v>1</v>
      </c>
      <c r="J29" s="142" t="s">
        <v>1</v>
      </c>
      <c r="K29" s="143" t="s">
        <v>341</v>
      </c>
      <c r="L29" s="185">
        <f>+SUM(L7:L9)+SUM(L11:L12)+SUM(L14:L20)+SUM(L22:L28)</f>
        <v>33281348487</v>
      </c>
      <c r="M29" s="185">
        <f t="shared" ref="M29:V29" si="15">+SUM(M7:M9)+SUM(M11:M12)+SUM(M14:M20)+SUM(M22:M28)</f>
        <v>11438295359</v>
      </c>
      <c r="N29" s="185">
        <f t="shared" si="15"/>
        <v>266295359</v>
      </c>
      <c r="O29" s="185">
        <f t="shared" si="15"/>
        <v>44453348487</v>
      </c>
      <c r="P29" s="185">
        <f t="shared" si="15"/>
        <v>1809405104</v>
      </c>
      <c r="Q29" s="185">
        <f t="shared" si="15"/>
        <v>42133261508.860001</v>
      </c>
      <c r="R29" s="185">
        <f t="shared" si="15"/>
        <v>510681874.13999999</v>
      </c>
      <c r="S29" s="185">
        <f t="shared" si="15"/>
        <v>37809731188.119995</v>
      </c>
      <c r="T29" s="185">
        <f t="shared" si="15"/>
        <v>32499577669.200005</v>
      </c>
      <c r="U29" s="185">
        <f t="shared" si="15"/>
        <v>32499577669.200005</v>
      </c>
      <c r="V29" s="185">
        <f t="shared" si="15"/>
        <v>32498570219.200005</v>
      </c>
      <c r="W29" s="186">
        <f t="shared" ref="W29" si="16">+S29/O29*100</f>
        <v>85.054855202138768</v>
      </c>
      <c r="X29" s="187">
        <f t="shared" ref="X29" si="17">+T29/O29*100</f>
        <v>73.109402947911178</v>
      </c>
      <c r="Y29" s="188">
        <f t="shared" ref="Y29" si="18">+V29/O29*100</f>
        <v>73.107136639445585</v>
      </c>
    </row>
    <row r="30" spans="2:25" x14ac:dyDescent="0.2">
      <c r="T30" s="144"/>
      <c r="U30" s="144"/>
      <c r="W30" s="145"/>
      <c r="X30" s="145"/>
      <c r="Y30" s="145"/>
    </row>
    <row r="31" spans="2:25" x14ac:dyDescent="0.2">
      <c r="Q31" s="146"/>
      <c r="R31" s="146"/>
      <c r="W31" s="145"/>
      <c r="X31" s="145"/>
      <c r="Y31" s="145"/>
    </row>
    <row r="32" spans="2:25" ht="14.25" customHeight="1" thickBot="1" x14ac:dyDescent="0.25">
      <c r="K32" s="147"/>
      <c r="W32" s="145"/>
      <c r="X32" s="145"/>
      <c r="Y32" s="145"/>
    </row>
    <row r="33" spans="11:25" ht="17.25" customHeight="1" thickBot="1" x14ac:dyDescent="0.25">
      <c r="K33" s="272" t="s">
        <v>333</v>
      </c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4"/>
    </row>
    <row r="34" spans="11:25" ht="38.25" customHeight="1" thickBot="1" x14ac:dyDescent="0.25">
      <c r="K34" s="148" t="s">
        <v>20</v>
      </c>
      <c r="L34" s="149" t="s">
        <v>21</v>
      </c>
      <c r="M34" s="149" t="s">
        <v>22</v>
      </c>
      <c r="N34" s="149" t="s">
        <v>23</v>
      </c>
      <c r="O34" s="181" t="s">
        <v>24</v>
      </c>
      <c r="P34" s="149" t="s">
        <v>25</v>
      </c>
      <c r="Q34" s="149" t="s">
        <v>26</v>
      </c>
      <c r="R34" s="149" t="s">
        <v>27</v>
      </c>
      <c r="S34" s="182" t="s">
        <v>28</v>
      </c>
      <c r="T34" s="183" t="s">
        <v>29</v>
      </c>
      <c r="U34" s="149" t="s">
        <v>30</v>
      </c>
      <c r="V34" s="184" t="s">
        <v>31</v>
      </c>
      <c r="W34" s="179" t="s">
        <v>342</v>
      </c>
      <c r="X34" s="178" t="s">
        <v>343</v>
      </c>
      <c r="Y34" s="180" t="s">
        <v>344</v>
      </c>
    </row>
    <row r="35" spans="11:25" ht="20.25" customHeight="1" x14ac:dyDescent="0.2">
      <c r="K35" s="150" t="s">
        <v>334</v>
      </c>
      <c r="L35" s="238">
        <f>SUM(L7:L9)</f>
        <v>17966000000</v>
      </c>
      <c r="M35" s="238">
        <f t="shared" ref="M35:V35" si="19">SUM(M7:M9)</f>
        <v>511000000</v>
      </c>
      <c r="N35" s="238">
        <f>SUM(N7:N9)</f>
        <v>250000000</v>
      </c>
      <c r="O35" s="238">
        <f t="shared" si="19"/>
        <v>18227000000</v>
      </c>
      <c r="P35" s="238">
        <f t="shared" si="19"/>
        <v>0</v>
      </c>
      <c r="Q35" s="238">
        <f t="shared" si="19"/>
        <v>18227000000</v>
      </c>
      <c r="R35" s="238">
        <f t="shared" si="19"/>
        <v>0</v>
      </c>
      <c r="S35" s="238">
        <f t="shared" si="19"/>
        <v>16381722071</v>
      </c>
      <c r="T35" s="238">
        <f t="shared" si="19"/>
        <v>16249059006</v>
      </c>
      <c r="U35" s="238">
        <f t="shared" si="19"/>
        <v>16249059006</v>
      </c>
      <c r="V35" s="238">
        <f t="shared" si="19"/>
        <v>16249059006</v>
      </c>
      <c r="W35" s="205">
        <f>+S35/O35*100</f>
        <v>89.8761292094146</v>
      </c>
      <c r="X35" s="161">
        <f>+T35/O35*100</f>
        <v>89.148291029790968</v>
      </c>
      <c r="Y35" s="162">
        <f>+V35/O35*100</f>
        <v>89.148291029790968</v>
      </c>
    </row>
    <row r="36" spans="11:25" ht="20.25" customHeight="1" x14ac:dyDescent="0.2">
      <c r="K36" s="151" t="s">
        <v>335</v>
      </c>
      <c r="L36" s="239">
        <f>SUM(L11:L12)</f>
        <v>2584700000</v>
      </c>
      <c r="M36" s="239">
        <f t="shared" ref="M36:V36" si="20">SUM(M11:M12)</f>
        <v>0</v>
      </c>
      <c r="N36" s="239">
        <f t="shared" si="20"/>
        <v>11914385</v>
      </c>
      <c r="O36" s="239">
        <f t="shared" si="20"/>
        <v>2572785615</v>
      </c>
      <c r="P36" s="239">
        <f t="shared" si="20"/>
        <v>0</v>
      </c>
      <c r="Q36" s="239">
        <f t="shared" si="20"/>
        <v>2498301623.8099999</v>
      </c>
      <c r="R36" s="239">
        <f t="shared" si="20"/>
        <v>74483991.189999998</v>
      </c>
      <c r="S36" s="239">
        <f t="shared" si="20"/>
        <v>2035713916.51</v>
      </c>
      <c r="T36" s="239">
        <f t="shared" si="20"/>
        <v>1456577112.49</v>
      </c>
      <c r="U36" s="239">
        <f t="shared" si="20"/>
        <v>1456577112.49</v>
      </c>
      <c r="V36" s="239">
        <f t="shared" si="20"/>
        <v>1455569662.49</v>
      </c>
      <c r="W36" s="206">
        <f>+S36/O36*100</f>
        <v>79.12489500257098</v>
      </c>
      <c r="X36" s="163">
        <f>+T36/O36*100</f>
        <v>56.614787644869516</v>
      </c>
      <c r="Y36" s="164">
        <f>+V36/O36*100</f>
        <v>56.575629698940155</v>
      </c>
    </row>
    <row r="37" spans="11:25" ht="20.25" customHeight="1" thickBot="1" x14ac:dyDescent="0.25">
      <c r="K37" s="152" t="s">
        <v>336</v>
      </c>
      <c r="L37" s="240">
        <f>SUM(L14:L20)</f>
        <v>633230000</v>
      </c>
      <c r="M37" s="240">
        <f t="shared" ref="M37:V37" si="21">SUM(M14:M20)</f>
        <v>27295359</v>
      </c>
      <c r="N37" s="240">
        <f t="shared" si="21"/>
        <v>4380974</v>
      </c>
      <c r="O37" s="240">
        <f t="shared" si="21"/>
        <v>656144385</v>
      </c>
      <c r="P37" s="240">
        <f t="shared" si="21"/>
        <v>0</v>
      </c>
      <c r="Q37" s="240">
        <f t="shared" si="21"/>
        <v>435517535</v>
      </c>
      <c r="R37" s="240">
        <f t="shared" si="21"/>
        <v>220626850</v>
      </c>
      <c r="S37" s="240">
        <f t="shared" si="21"/>
        <v>379123843</v>
      </c>
      <c r="T37" s="240">
        <f t="shared" si="21"/>
        <v>375826115</v>
      </c>
      <c r="U37" s="240">
        <f t="shared" si="21"/>
        <v>375826115</v>
      </c>
      <c r="V37" s="240">
        <f t="shared" si="21"/>
        <v>375826115</v>
      </c>
      <c r="W37" s="235">
        <f>+S37/O37*100</f>
        <v>57.780551303506165</v>
      </c>
      <c r="X37" s="203">
        <f>+T37/O37*100</f>
        <v>57.277959484481457</v>
      </c>
      <c r="Y37" s="204">
        <f>+V37/O37*100</f>
        <v>57.277959484481457</v>
      </c>
    </row>
    <row r="38" spans="11:25" ht="21.75" customHeight="1" thickBot="1" x14ac:dyDescent="0.25">
      <c r="K38" s="148" t="s">
        <v>337</v>
      </c>
      <c r="L38" s="241">
        <f>SUM(L35:L37)</f>
        <v>21183930000</v>
      </c>
      <c r="M38" s="241">
        <f t="shared" ref="M38:U38" si="22">SUM(M35:M37)</f>
        <v>538295359</v>
      </c>
      <c r="N38" s="241">
        <f t="shared" si="22"/>
        <v>266295359</v>
      </c>
      <c r="O38" s="241">
        <f t="shared" si="22"/>
        <v>21455930000</v>
      </c>
      <c r="P38" s="241">
        <f t="shared" si="22"/>
        <v>0</v>
      </c>
      <c r="Q38" s="241">
        <f t="shared" si="22"/>
        <v>21160819158.810001</v>
      </c>
      <c r="R38" s="241">
        <f t="shared" si="22"/>
        <v>295110841.19</v>
      </c>
      <c r="S38" s="241">
        <f t="shared" si="22"/>
        <v>18796559830.509998</v>
      </c>
      <c r="T38" s="241">
        <f t="shared" si="22"/>
        <v>18081462233.490002</v>
      </c>
      <c r="U38" s="241">
        <f t="shared" si="22"/>
        <v>18081462233.490002</v>
      </c>
      <c r="V38" s="242">
        <f>SUM(V35:V37)</f>
        <v>18080454783.490002</v>
      </c>
      <c r="W38" s="236">
        <f>+S38/O38*100</f>
        <v>87.605430435828225</v>
      </c>
      <c r="X38" s="237">
        <f>+T38/O38*100</f>
        <v>84.272563498715741</v>
      </c>
      <c r="Y38" s="189">
        <f>+V38/O38*100</f>
        <v>84.267868060205274</v>
      </c>
    </row>
    <row r="39" spans="11:25" ht="14.25" customHeight="1" thickBot="1" x14ac:dyDescent="0.25">
      <c r="K39" s="153"/>
      <c r="W39" s="168"/>
      <c r="X39" s="168"/>
      <c r="Y39" s="168"/>
    </row>
    <row r="40" spans="11:25" ht="19.5" customHeight="1" x14ac:dyDescent="0.2">
      <c r="K40" s="224" t="s">
        <v>338</v>
      </c>
      <c r="L40" s="243">
        <f t="shared" ref="L40:V40" si="23">+L22+L24+L26+L27</f>
        <v>12097418487</v>
      </c>
      <c r="M40" s="243">
        <f t="shared" si="23"/>
        <v>0</v>
      </c>
      <c r="N40" s="243">
        <f t="shared" si="23"/>
        <v>0</v>
      </c>
      <c r="O40" s="243">
        <f t="shared" si="23"/>
        <v>12097418487</v>
      </c>
      <c r="P40" s="243">
        <f t="shared" si="23"/>
        <v>1414729276</v>
      </c>
      <c r="Q40" s="243">
        <f t="shared" si="23"/>
        <v>10590427268.049999</v>
      </c>
      <c r="R40" s="243">
        <f t="shared" si="23"/>
        <v>92261942.950000003</v>
      </c>
      <c r="S40" s="243">
        <f t="shared" si="23"/>
        <v>9247636754.0499992</v>
      </c>
      <c r="T40" s="243">
        <f t="shared" si="23"/>
        <v>7685112322.0799999</v>
      </c>
      <c r="U40" s="243">
        <f t="shared" si="23"/>
        <v>7685112322.0799999</v>
      </c>
      <c r="V40" s="243">
        <f t="shared" si="23"/>
        <v>7685112322.0799999</v>
      </c>
      <c r="W40" s="229">
        <f>+S40/O40*100</f>
        <v>76.443059021125848</v>
      </c>
      <c r="X40" s="230">
        <f>+T40/O40*100</f>
        <v>63.5268783198539</v>
      </c>
      <c r="Y40" s="169">
        <f>+V40/O40*100</f>
        <v>63.5268783198539</v>
      </c>
    </row>
    <row r="41" spans="11:25" ht="19.5" customHeight="1" thickBot="1" x14ac:dyDescent="0.25">
      <c r="K41" s="225" t="s">
        <v>339</v>
      </c>
      <c r="L41" s="244">
        <f t="shared" ref="L41:V41" si="24">+L23+L25+L28</f>
        <v>0</v>
      </c>
      <c r="M41" s="244">
        <f t="shared" si="24"/>
        <v>10900000000</v>
      </c>
      <c r="N41" s="244">
        <f t="shared" si="24"/>
        <v>0</v>
      </c>
      <c r="O41" s="244">
        <f t="shared" si="24"/>
        <v>10900000000</v>
      </c>
      <c r="P41" s="244">
        <f t="shared" si="24"/>
        <v>394675828</v>
      </c>
      <c r="Q41" s="244">
        <f t="shared" si="24"/>
        <v>10382015082</v>
      </c>
      <c r="R41" s="244">
        <f t="shared" si="24"/>
        <v>123309090</v>
      </c>
      <c r="S41" s="244">
        <f t="shared" si="24"/>
        <v>9765534603.5599995</v>
      </c>
      <c r="T41" s="244">
        <f t="shared" si="24"/>
        <v>6733003113.6300001</v>
      </c>
      <c r="U41" s="244">
        <f t="shared" si="24"/>
        <v>6733003113.6300001</v>
      </c>
      <c r="V41" s="244">
        <f t="shared" si="24"/>
        <v>6733003113.6300001</v>
      </c>
      <c r="W41" s="231">
        <f>+S41/O41*100</f>
        <v>89.592060583119263</v>
      </c>
      <c r="X41" s="232">
        <f>+T41/O41*100</f>
        <v>61.770670767247701</v>
      </c>
      <c r="Y41" s="233">
        <f>+V41/O41*100</f>
        <v>61.770670767247701</v>
      </c>
    </row>
    <row r="42" spans="11:25" ht="20.25" customHeight="1" thickBot="1" x14ac:dyDescent="0.25">
      <c r="K42" s="223" t="s">
        <v>340</v>
      </c>
      <c r="L42" s="245">
        <f>SUM(L40:L41)</f>
        <v>12097418487</v>
      </c>
      <c r="M42" s="246">
        <f t="shared" ref="M42:V42" si="25">SUM(M40:M41)</f>
        <v>10900000000</v>
      </c>
      <c r="N42" s="246">
        <f t="shared" si="25"/>
        <v>0</v>
      </c>
      <c r="O42" s="246">
        <f>SUM(O40:O41)</f>
        <v>22997418487</v>
      </c>
      <c r="P42" s="246">
        <f>SUM(P40:P41)</f>
        <v>1809405104</v>
      </c>
      <c r="Q42" s="246">
        <f t="shared" si="25"/>
        <v>20972442350.049999</v>
      </c>
      <c r="R42" s="246">
        <f t="shared" si="25"/>
        <v>215571032.94999999</v>
      </c>
      <c r="S42" s="246">
        <f t="shared" si="25"/>
        <v>19013171357.610001</v>
      </c>
      <c r="T42" s="246">
        <f t="shared" si="25"/>
        <v>14418115435.709999</v>
      </c>
      <c r="U42" s="246">
        <f t="shared" si="25"/>
        <v>14418115435.709999</v>
      </c>
      <c r="V42" s="247">
        <f t="shared" si="25"/>
        <v>14418115435.709999</v>
      </c>
      <c r="W42" s="234">
        <f>+S42/O42*100</f>
        <v>82.675241868376588</v>
      </c>
      <c r="X42" s="190">
        <f>+T42/O42*100</f>
        <v>62.694495227193805</v>
      </c>
      <c r="Y42" s="191">
        <f>+V42/O42*100</f>
        <v>62.694495227193805</v>
      </c>
    </row>
    <row r="43" spans="11:25" ht="14.25" customHeight="1" thickBot="1" x14ac:dyDescent="0.25">
      <c r="K43" s="147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170"/>
      <c r="X43" s="170"/>
      <c r="Y43" s="170"/>
    </row>
    <row r="44" spans="11:25" ht="21" customHeight="1" thickBot="1" x14ac:dyDescent="0.25">
      <c r="K44" s="154" t="s">
        <v>341</v>
      </c>
      <c r="L44" s="249">
        <f t="shared" ref="L44:V44" si="26">+L42+L38</f>
        <v>33281348487</v>
      </c>
      <c r="M44" s="249">
        <f>+M42+M38</f>
        <v>11438295359</v>
      </c>
      <c r="N44" s="249">
        <f t="shared" si="26"/>
        <v>266295359</v>
      </c>
      <c r="O44" s="249">
        <f t="shared" si="26"/>
        <v>44453348487</v>
      </c>
      <c r="P44" s="249">
        <f t="shared" si="26"/>
        <v>1809405104</v>
      </c>
      <c r="Q44" s="249">
        <f t="shared" si="26"/>
        <v>42133261508.860001</v>
      </c>
      <c r="R44" s="249">
        <f t="shared" si="26"/>
        <v>510681874.13999999</v>
      </c>
      <c r="S44" s="249">
        <f t="shared" si="26"/>
        <v>37809731188.119995</v>
      </c>
      <c r="T44" s="249">
        <f t="shared" si="26"/>
        <v>32499577669.200001</v>
      </c>
      <c r="U44" s="249">
        <f t="shared" si="26"/>
        <v>32499577669.200001</v>
      </c>
      <c r="V44" s="249">
        <f t="shared" si="26"/>
        <v>32498570219.200001</v>
      </c>
      <c r="W44" s="226">
        <f>+S44/O44*100</f>
        <v>85.054855202138768</v>
      </c>
      <c r="X44" s="227">
        <f>+T44/O44*100</f>
        <v>73.109402947911164</v>
      </c>
      <c r="Y44" s="228">
        <f>+V44/O44*100</f>
        <v>73.107136639445571</v>
      </c>
    </row>
    <row r="45" spans="11:25" ht="7.5" customHeight="1" x14ac:dyDescent="0.2"/>
    <row r="46" spans="11:25" ht="12.75" customHeight="1" x14ac:dyDescent="0.2">
      <c r="K46" s="155" t="s">
        <v>371</v>
      </c>
      <c r="M46" s="146"/>
      <c r="N46" s="146"/>
      <c r="O46" s="146"/>
      <c r="P46" s="146"/>
      <c r="U46" s="144"/>
    </row>
    <row r="47" spans="11:25" ht="14.25" customHeight="1" x14ac:dyDescent="0.2">
      <c r="K47" s="155"/>
      <c r="Q47" s="146"/>
      <c r="S47" s="146"/>
    </row>
    <row r="48" spans="11:25" x14ac:dyDescent="0.2">
      <c r="Q48" s="146"/>
      <c r="S48" s="146"/>
    </row>
    <row r="49" spans="12:22" x14ac:dyDescent="0.2">
      <c r="Q49" s="146"/>
      <c r="S49" s="146"/>
    </row>
    <row r="50" spans="12:22" x14ac:dyDescent="0.2">
      <c r="L50" s="146"/>
      <c r="Q50" s="146"/>
      <c r="S50" s="146"/>
    </row>
    <row r="52" spans="12:22" ht="15.75" x14ac:dyDescent="0.25">
      <c r="M52" s="156"/>
      <c r="N52" s="157"/>
      <c r="O52" s="157"/>
      <c r="P52" s="157"/>
      <c r="Q52" s="158"/>
      <c r="R52" s="156"/>
      <c r="S52" s="156"/>
      <c r="T52" s="157"/>
      <c r="U52" s="157"/>
      <c r="V52" s="157"/>
    </row>
    <row r="53" spans="12:22" ht="15.75" x14ac:dyDescent="0.25">
      <c r="M53" s="159" t="s">
        <v>372</v>
      </c>
      <c r="N53" s="159" t="s">
        <v>411</v>
      </c>
      <c r="O53" s="159"/>
      <c r="P53" s="159"/>
      <c r="Q53" s="160"/>
      <c r="R53" s="159"/>
      <c r="S53" s="159" t="s">
        <v>373</v>
      </c>
      <c r="T53" s="159" t="s">
        <v>417</v>
      </c>
      <c r="U53" s="159"/>
      <c r="V53" s="159"/>
    </row>
    <row r="54" spans="12:22" ht="15.75" x14ac:dyDescent="0.25">
      <c r="M54" s="159"/>
      <c r="N54" s="159" t="s">
        <v>378</v>
      </c>
      <c r="O54" s="159"/>
      <c r="P54" s="159"/>
      <c r="Q54" s="159"/>
      <c r="R54" s="159"/>
      <c r="S54" s="159"/>
      <c r="T54" s="159" t="s">
        <v>379</v>
      </c>
      <c r="U54" s="159"/>
      <c r="V54" s="159"/>
    </row>
    <row r="55" spans="12:22" ht="15.75" x14ac:dyDescent="0.25">
      <c r="M55" s="156"/>
      <c r="N55" s="156"/>
      <c r="O55" s="156"/>
      <c r="P55" s="156"/>
      <c r="Q55" s="156"/>
      <c r="R55" s="156"/>
      <c r="S55" s="156"/>
      <c r="T55" s="156"/>
      <c r="U55" s="156"/>
      <c r="V55" s="156"/>
    </row>
  </sheetData>
  <mergeCells count="4">
    <mergeCell ref="K33:Y33"/>
    <mergeCell ref="B2:Y2"/>
    <mergeCell ref="B3:Y3"/>
    <mergeCell ref="B4:Y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5" scale="10" orientation="landscape" r:id="rId1"/>
  <headerFooter alignWithMargins="0"/>
  <ignoredErrors>
    <ignoredError sqref="C7:E9 C11:D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2578125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76" t="s">
        <v>347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</row>
    <row r="3" spans="1:23" x14ac:dyDescent="0.2">
      <c r="A3" s="276" t="s">
        <v>348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</row>
    <row r="4" spans="1:23" x14ac:dyDescent="0.2">
      <c r="A4" s="276" t="s">
        <v>349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279" t="s">
        <v>375</v>
      </c>
      <c r="E4" s="280"/>
      <c r="F4" s="280"/>
      <c r="G4" s="280"/>
      <c r="H4" s="280"/>
      <c r="I4" s="280"/>
      <c r="J4" s="280"/>
      <c r="K4" s="281"/>
    </row>
    <row r="5" spans="2:11" ht="21" x14ac:dyDescent="0.25">
      <c r="B5" s="282" t="s">
        <v>351</v>
      </c>
      <c r="C5" s="284" t="s">
        <v>352</v>
      </c>
      <c r="D5" s="283" t="s">
        <v>353</v>
      </c>
      <c r="E5" s="286"/>
      <c r="F5" s="286"/>
      <c r="G5" s="286"/>
      <c r="H5" s="286" t="s">
        <v>354</v>
      </c>
      <c r="I5" s="286"/>
      <c r="J5" s="286"/>
      <c r="K5" s="287"/>
    </row>
    <row r="6" spans="2:11" ht="21" x14ac:dyDescent="0.25">
      <c r="B6" s="283"/>
      <c r="C6" s="285"/>
      <c r="D6" s="283" t="s">
        <v>355</v>
      </c>
      <c r="E6" s="286"/>
      <c r="F6" s="286" t="s">
        <v>356</v>
      </c>
      <c r="G6" s="286"/>
      <c r="H6" s="286" t="s">
        <v>355</v>
      </c>
      <c r="I6" s="286"/>
      <c r="J6" s="286" t="s">
        <v>356</v>
      </c>
      <c r="K6" s="287"/>
    </row>
    <row r="7" spans="2:11" ht="21" x14ac:dyDescent="0.35">
      <c r="B7" s="283"/>
      <c r="C7" s="285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NOVIEMBRE 2020'!L38/1000000</f>
        <v>21183.93</v>
      </c>
      <c r="D8" s="98">
        <v>0.92409060294914513</v>
      </c>
      <c r="E8" s="91">
        <f>D8*C8</f>
        <v>19575.870646532483</v>
      </c>
      <c r="F8" s="90">
        <f>+G8/C8</f>
        <v>0.88730277292787496</v>
      </c>
      <c r="G8" s="91">
        <f>+'EJE NOVIEMBRE 2020'!S38/1000000</f>
        <v>18796.559830509999</v>
      </c>
      <c r="H8" s="90">
        <v>0.91983862874214917</v>
      </c>
      <c r="I8" s="91">
        <f>+C8*H8</f>
        <v>19485.797122569675</v>
      </c>
      <c r="J8" s="90">
        <f>+K8/C8</f>
        <v>0.85354616605559031</v>
      </c>
      <c r="K8" s="99">
        <f>+'EJE NOVIEMBRE 2020'!T38/1000000</f>
        <v>18081.462233490001</v>
      </c>
    </row>
    <row r="9" spans="2:11" ht="21" x14ac:dyDescent="0.25">
      <c r="B9" s="105" t="s">
        <v>360</v>
      </c>
      <c r="C9" s="128">
        <f>+'EJE NOVIEMBRE 2020'!L42/1000000</f>
        <v>12097.418487000001</v>
      </c>
      <c r="D9" s="98">
        <v>0.94046695163515126</v>
      </c>
      <c r="E9" s="91">
        <f>D9*C9</f>
        <v>11377.222287123615</v>
      </c>
      <c r="F9" s="90">
        <f>+G9/C9</f>
        <v>1.5716717891541681</v>
      </c>
      <c r="G9" s="91">
        <f>+'EJE NOVIEMBRE 2020'!S42/1000000</f>
        <v>19013.171357610001</v>
      </c>
      <c r="H9" s="90">
        <v>0.93122178299834424</v>
      </c>
      <c r="I9" s="91">
        <f>H9*C9</f>
        <v>11265.379613141273</v>
      </c>
      <c r="J9" s="90">
        <f>+K9/C9</f>
        <v>1.191834063705727</v>
      </c>
      <c r="K9" s="100">
        <f>+'EJE NOVIEMBRE 2020'!T42/1000000</f>
        <v>14418.115435709999</v>
      </c>
    </row>
    <row r="10" spans="2:11" ht="21.75" thickBot="1" x14ac:dyDescent="0.3">
      <c r="B10" s="106" t="s">
        <v>361</v>
      </c>
      <c r="C10" s="129">
        <f>SUM(C8:C9)</f>
        <v>33281.348487000003</v>
      </c>
      <c r="D10" s="101">
        <f>+E10/C10</f>
        <v>0.93004323264565614</v>
      </c>
      <c r="E10" s="102">
        <f>SUM(E8:E9)</f>
        <v>30953.092933656098</v>
      </c>
      <c r="F10" s="103">
        <f>+G10/C10</f>
        <v>1.1360636785161762</v>
      </c>
      <c r="G10" s="102">
        <f>SUM(G8:G9)</f>
        <v>37809.73118812</v>
      </c>
      <c r="H10" s="103">
        <f>+I10/C10</f>
        <v>0.92397628502711171</v>
      </c>
      <c r="I10" s="102">
        <f>SUM(I8:I9)</f>
        <v>30751.176735710949</v>
      </c>
      <c r="J10" s="103">
        <f>+K10/C10</f>
        <v>0.97651024212238968</v>
      </c>
      <c r="K10" s="104">
        <f>SUM(K8:K9)</f>
        <v>32499.5776692</v>
      </c>
    </row>
    <row r="11" spans="2:11" x14ac:dyDescent="0.25">
      <c r="B11" s="277" t="s">
        <v>362</v>
      </c>
      <c r="C11" s="277"/>
      <c r="D11" s="277"/>
      <c r="E11" s="277"/>
      <c r="F11" s="277"/>
      <c r="G11" s="277"/>
      <c r="H11" s="277"/>
      <c r="I11" s="277"/>
      <c r="J11" s="277"/>
      <c r="K11" s="277"/>
    </row>
    <row r="12" spans="2:11" ht="20.25" customHeight="1" x14ac:dyDescent="0.25">
      <c r="B12" s="278" t="s">
        <v>365</v>
      </c>
      <c r="C12" s="278"/>
      <c r="D12" s="85"/>
      <c r="E12" s="277" t="s">
        <v>363</v>
      </c>
      <c r="F12" s="277"/>
      <c r="G12" s="85"/>
      <c r="H12" s="69"/>
      <c r="I12" s="277" t="s">
        <v>364</v>
      </c>
      <c r="J12" s="277"/>
      <c r="K12" s="84"/>
    </row>
    <row r="15" spans="2:11" x14ac:dyDescent="0.25">
      <c r="D15" s="297"/>
      <c r="E15" s="297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308"/>
      <c r="C18" s="306" t="s">
        <v>28</v>
      </c>
      <c r="D18" s="306"/>
      <c r="E18" s="307" t="s">
        <v>29</v>
      </c>
      <c r="F18" s="307"/>
    </row>
    <row r="19" spans="2:6" ht="29.25" customHeight="1" thickBot="1" x14ac:dyDescent="0.3">
      <c r="B19" s="309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0.88730277292787496</v>
      </c>
      <c r="E20" s="86">
        <f>+H8</f>
        <v>0.91983862874214917</v>
      </c>
      <c r="F20" s="86">
        <f>+J8</f>
        <v>0.85354616605559031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1.5716717891541681</v>
      </c>
      <c r="E21" s="86">
        <f>+H9</f>
        <v>0.93122178299834424</v>
      </c>
      <c r="F21" s="86">
        <f>+J9</f>
        <v>1.191834063705727</v>
      </c>
    </row>
    <row r="22" spans="2:6" ht="21" thickBot="1" x14ac:dyDescent="0.3">
      <c r="B22" s="76" t="s">
        <v>369</v>
      </c>
      <c r="C22" s="86">
        <f>+D10</f>
        <v>0.93004323264565614</v>
      </c>
      <c r="D22" s="86">
        <f>+F10</f>
        <v>1.1360636785161762</v>
      </c>
      <c r="E22" s="86">
        <f>+H10</f>
        <v>0.92397628502711171</v>
      </c>
      <c r="F22" s="86">
        <f>+J10</f>
        <v>0.97651024212238968</v>
      </c>
    </row>
    <row r="57" spans="2:8" ht="15.75" thickBot="1" x14ac:dyDescent="0.3"/>
    <row r="58" spans="2:8" ht="24" thickBot="1" x14ac:dyDescent="0.4">
      <c r="B58" s="87"/>
      <c r="C58" s="298" t="str">
        <f>+MID(D4,13,35)</f>
        <v xml:space="preserve">Ejecucion a 31 de enero de 2016 </v>
      </c>
      <c r="D58" s="299"/>
      <c r="E58" s="299"/>
      <c r="F58" s="299"/>
      <c r="G58" s="300"/>
      <c r="H58" s="92"/>
    </row>
    <row r="59" spans="2:8" ht="42.75" customHeight="1" x14ac:dyDescent="0.25">
      <c r="B59" s="301" t="s">
        <v>351</v>
      </c>
      <c r="C59" s="303" t="s">
        <v>352</v>
      </c>
      <c r="D59" s="304" t="s">
        <v>353</v>
      </c>
      <c r="E59" s="304"/>
      <c r="F59" s="304" t="s">
        <v>354</v>
      </c>
      <c r="G59" s="285"/>
      <c r="H59" s="92"/>
    </row>
    <row r="60" spans="2:8" ht="21" x14ac:dyDescent="0.35">
      <c r="B60" s="302"/>
      <c r="C60" s="303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21183.93</v>
      </c>
      <c r="D61" s="90">
        <f>+E61/C61</f>
        <v>0.88730277292787496</v>
      </c>
      <c r="E61" s="91">
        <f>+G8</f>
        <v>18796.559830509999</v>
      </c>
      <c r="F61" s="90">
        <f>+G61/C61</f>
        <v>0.85354616605559031</v>
      </c>
      <c r="G61" s="99">
        <f>+K8</f>
        <v>18081.462233490001</v>
      </c>
      <c r="H61" s="92"/>
    </row>
    <row r="62" spans="2:8" ht="21" x14ac:dyDescent="0.25">
      <c r="B62" s="112" t="s">
        <v>360</v>
      </c>
      <c r="C62" s="110">
        <f>+C9</f>
        <v>12097.418487000001</v>
      </c>
      <c r="D62" s="90">
        <f>+E62/C62</f>
        <v>1.5716717891541681</v>
      </c>
      <c r="E62" s="91">
        <f>+G9</f>
        <v>19013.171357610001</v>
      </c>
      <c r="F62" s="90">
        <f>+G62/C62</f>
        <v>1.191834063705727</v>
      </c>
      <c r="G62" s="100">
        <f>+K9</f>
        <v>14418.115435709999</v>
      </c>
      <c r="H62" s="92"/>
    </row>
    <row r="63" spans="2:8" ht="21.75" thickBot="1" x14ac:dyDescent="0.3">
      <c r="B63" s="113" t="s">
        <v>361</v>
      </c>
      <c r="C63" s="111">
        <f>SUM(C61:C62)</f>
        <v>33281.348487000003</v>
      </c>
      <c r="D63" s="103">
        <f>+E63/C63</f>
        <v>1.1360636785161762</v>
      </c>
      <c r="E63" s="102">
        <f>SUM(E61:E62)</f>
        <v>37809.73118812</v>
      </c>
      <c r="F63" s="103">
        <f>+G63/C63</f>
        <v>0.97651024212238968</v>
      </c>
      <c r="G63" s="104">
        <f>SUM(G61:G62)</f>
        <v>32499.5776692</v>
      </c>
      <c r="H63" s="92"/>
    </row>
    <row r="64" spans="2:8" ht="35.25" customHeight="1" x14ac:dyDescent="0.25">
      <c r="B64" s="305" t="s">
        <v>362</v>
      </c>
      <c r="C64" s="305"/>
      <c r="D64" s="305"/>
      <c r="E64" s="305"/>
      <c r="F64" s="305"/>
      <c r="G64" s="305"/>
      <c r="H64" s="92"/>
    </row>
    <row r="65" spans="2:7" x14ac:dyDescent="0.25">
      <c r="B65" s="277"/>
      <c r="C65" s="277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91"/>
      <c r="C69" s="293" t="s">
        <v>28</v>
      </c>
      <c r="D69" s="294"/>
      <c r="E69" s="293" t="s">
        <v>29</v>
      </c>
      <c r="F69" s="294"/>
    </row>
    <row r="70" spans="2:7" ht="15.75" thickBot="1" x14ac:dyDescent="0.3">
      <c r="B70" s="292"/>
      <c r="C70" s="295"/>
      <c r="D70" s="296"/>
      <c r="E70" s="295"/>
      <c r="F70" s="296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0.88730277292787496</v>
      </c>
      <c r="D71" s="75">
        <f>+E61</f>
        <v>18796.559830509999</v>
      </c>
      <c r="E71" s="74">
        <f t="shared" si="0"/>
        <v>0.85354616605559031</v>
      </c>
      <c r="F71" s="75">
        <f t="shared" si="0"/>
        <v>18081.462233490001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1.5716717891541681</v>
      </c>
      <c r="D72" s="75">
        <f t="shared" si="0"/>
        <v>19013.171357610001</v>
      </c>
      <c r="E72" s="74">
        <f t="shared" si="0"/>
        <v>1.191834063705727</v>
      </c>
      <c r="F72" s="75">
        <f t="shared" si="0"/>
        <v>14418.115435709999</v>
      </c>
    </row>
    <row r="73" spans="2:7" ht="21.75" thickTop="1" thickBot="1" x14ac:dyDescent="0.3">
      <c r="B73" s="73" t="str">
        <f>+B22</f>
        <v>Total : 25.133</v>
      </c>
      <c r="C73" s="74">
        <f t="shared" si="0"/>
        <v>1.1360636785161762</v>
      </c>
      <c r="D73" s="75">
        <f t="shared" si="0"/>
        <v>37809.73118812</v>
      </c>
      <c r="E73" s="74">
        <f t="shared" si="0"/>
        <v>0.97651024212238968</v>
      </c>
      <c r="F73" s="75">
        <f t="shared" si="0"/>
        <v>32499.5776692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88" t="s">
        <v>374</v>
      </c>
      <c r="C110" s="289"/>
      <c r="D110" s="290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NOVIEMBRE 2020'!W19</f>
        <v>100</v>
      </c>
      <c r="F111" s="122">
        <f>+'EJE NOVIEMBRE 2020'!X19</f>
        <v>100</v>
      </c>
      <c r="G111" s="123">
        <f>+'EJE NOVIEMBRE 2020'!Y19</f>
        <v>100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NOVIEMBRE 2020'!W20</f>
        <v>100</v>
      </c>
      <c r="F112" s="124">
        <f>+'EJE NOVIEMBRE 2020'!X20</f>
        <v>100</v>
      </c>
      <c r="G112" s="125">
        <f>+'EJE NOVIEMBRE 2020'!Y20</f>
        <v>100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NOVIEMBRE 2020'!W22</f>
        <v>72.467786424664354</v>
      </c>
      <c r="F113" s="124">
        <f>+'EJE NOVIEMBRE 2020'!X22</f>
        <v>68.972230804483203</v>
      </c>
      <c r="G113" s="125">
        <f>+'EJE NOVIEMBRE 2020'!Y22</f>
        <v>68.972230804483203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NOVIEMBRE 2020'!W23</f>
        <v>89.763330015678676</v>
      </c>
      <c r="F114" s="124">
        <f>+'EJE NOVIEMBRE 2020'!X23</f>
        <v>69.402299143571994</v>
      </c>
      <c r="G114" s="125">
        <f>+'EJE NOVIEMBRE 2020'!Y23</f>
        <v>69.402299143571994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NOVIEMBRE 2020'!W26</f>
        <v>46.736485166666668</v>
      </c>
      <c r="F115" s="126">
        <f>+'EJE NOVIEMBRE 2020'!X26</f>
        <v>46.705999999999996</v>
      </c>
      <c r="G115" s="127">
        <f>+'EJE NOVIEMBRE 2020'!Y26</f>
        <v>46.705999999999996</v>
      </c>
    </row>
    <row r="116" spans="2:7" ht="18" customHeight="1" x14ac:dyDescent="0.25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5"/>
  <sheetViews>
    <sheetView showGridLines="0" workbookViewId="0">
      <selection activeCell="L7" sqref="L7"/>
    </sheetView>
  </sheetViews>
  <sheetFormatPr baseColWidth="10" defaultRowHeight="15" x14ac:dyDescent="0.25"/>
  <cols>
    <col min="1" max="1" width="13.42578125" style="253" customWidth="1"/>
    <col min="2" max="2" width="27" style="253" customWidth="1"/>
    <col min="3" max="3" width="21.5703125" style="253" customWidth="1"/>
    <col min="4" max="11" width="5.42578125" style="253" customWidth="1"/>
    <col min="12" max="12" width="7" style="253" customWidth="1"/>
    <col min="13" max="13" width="9.5703125" style="253" customWidth="1"/>
    <col min="14" max="14" width="8" style="253" customWidth="1"/>
    <col min="15" max="15" width="9.5703125" style="253" customWidth="1"/>
    <col min="16" max="16" width="27.5703125" style="253" customWidth="1"/>
    <col min="17" max="27" width="18.85546875" style="253" customWidth="1"/>
    <col min="28" max="28" width="0" style="253" hidden="1" customWidth="1"/>
    <col min="29" max="29" width="6.42578125" style="253" customWidth="1"/>
    <col min="30" max="16384" width="11.42578125" style="253"/>
  </cols>
  <sheetData>
    <row r="1" spans="1:27" x14ac:dyDescent="0.25">
      <c r="A1" s="254" t="s">
        <v>419</v>
      </c>
      <c r="B1" s="254">
        <v>2020</v>
      </c>
      <c r="C1" s="255" t="s">
        <v>1</v>
      </c>
      <c r="D1" s="255" t="s">
        <v>1</v>
      </c>
      <c r="E1" s="255" t="s">
        <v>1</v>
      </c>
      <c r="F1" s="255" t="s">
        <v>1</v>
      </c>
      <c r="G1" s="255" t="s">
        <v>1</v>
      </c>
      <c r="H1" s="255" t="s">
        <v>1</v>
      </c>
      <c r="I1" s="255" t="s">
        <v>1</v>
      </c>
      <c r="J1" s="255" t="s">
        <v>1</v>
      </c>
      <c r="K1" s="255" t="s">
        <v>1</v>
      </c>
      <c r="L1" s="255" t="s">
        <v>1</v>
      </c>
      <c r="M1" s="255" t="s">
        <v>1</v>
      </c>
      <c r="N1" s="255" t="s">
        <v>1</v>
      </c>
      <c r="O1" s="255" t="s">
        <v>1</v>
      </c>
      <c r="P1" s="255" t="s">
        <v>1</v>
      </c>
      <c r="Q1" s="255" t="s">
        <v>1</v>
      </c>
      <c r="R1" s="255" t="s">
        <v>1</v>
      </c>
      <c r="S1" s="255" t="s">
        <v>1</v>
      </c>
      <c r="T1" s="255" t="s">
        <v>1</v>
      </c>
      <c r="U1" s="255" t="s">
        <v>1</v>
      </c>
      <c r="V1" s="255" t="s">
        <v>1</v>
      </c>
      <c r="W1" s="255" t="s">
        <v>1</v>
      </c>
      <c r="X1" s="255" t="s">
        <v>1</v>
      </c>
      <c r="Y1" s="255" t="s">
        <v>1</v>
      </c>
      <c r="Z1" s="255" t="s">
        <v>1</v>
      </c>
      <c r="AA1" s="255" t="s">
        <v>1</v>
      </c>
    </row>
    <row r="2" spans="1:27" x14ac:dyDescent="0.25">
      <c r="A2" s="254" t="s">
        <v>2</v>
      </c>
      <c r="B2" s="254" t="s">
        <v>3</v>
      </c>
      <c r="C2" s="255" t="s">
        <v>1</v>
      </c>
      <c r="D2" s="255" t="s">
        <v>1</v>
      </c>
      <c r="E2" s="255" t="s">
        <v>1</v>
      </c>
      <c r="F2" s="255" t="s">
        <v>1</v>
      </c>
      <c r="G2" s="255" t="s">
        <v>1</v>
      </c>
      <c r="H2" s="255" t="s">
        <v>1</v>
      </c>
      <c r="I2" s="255" t="s">
        <v>1</v>
      </c>
      <c r="J2" s="255" t="s">
        <v>1</v>
      </c>
      <c r="K2" s="255" t="s">
        <v>1</v>
      </c>
      <c r="L2" s="255" t="s">
        <v>1</v>
      </c>
      <c r="M2" s="255" t="s">
        <v>1</v>
      </c>
      <c r="N2" s="255" t="s">
        <v>1</v>
      </c>
      <c r="O2" s="255" t="s">
        <v>1</v>
      </c>
      <c r="P2" s="255" t="s">
        <v>1</v>
      </c>
      <c r="Q2" s="255" t="s">
        <v>1</v>
      </c>
      <c r="R2" s="255" t="s">
        <v>1</v>
      </c>
      <c r="S2" s="255" t="s">
        <v>1</v>
      </c>
      <c r="T2" s="255" t="s">
        <v>1</v>
      </c>
      <c r="U2" s="255" t="s">
        <v>1</v>
      </c>
      <c r="V2" s="255" t="s">
        <v>1</v>
      </c>
      <c r="W2" s="255" t="s">
        <v>1</v>
      </c>
      <c r="X2" s="255" t="s">
        <v>1</v>
      </c>
      <c r="Y2" s="255" t="s">
        <v>1</v>
      </c>
      <c r="Z2" s="255" t="s">
        <v>1</v>
      </c>
      <c r="AA2" s="255" t="s">
        <v>1</v>
      </c>
    </row>
    <row r="3" spans="1:27" x14ac:dyDescent="0.25">
      <c r="A3" s="254" t="s">
        <v>4</v>
      </c>
      <c r="B3" s="254" t="s">
        <v>420</v>
      </c>
      <c r="C3" s="255" t="s">
        <v>1</v>
      </c>
      <c r="D3" s="255" t="s">
        <v>1</v>
      </c>
      <c r="E3" s="255" t="s">
        <v>1</v>
      </c>
      <c r="F3" s="255" t="s">
        <v>1</v>
      </c>
      <c r="G3" s="255" t="s">
        <v>1</v>
      </c>
      <c r="H3" s="255" t="s">
        <v>1</v>
      </c>
      <c r="I3" s="255" t="s">
        <v>1</v>
      </c>
      <c r="J3" s="255" t="s">
        <v>1</v>
      </c>
      <c r="K3" s="255" t="s">
        <v>1</v>
      </c>
      <c r="L3" s="255" t="s">
        <v>1</v>
      </c>
      <c r="M3" s="255" t="s">
        <v>1</v>
      </c>
      <c r="N3" s="255" t="s">
        <v>1</v>
      </c>
      <c r="O3" s="255" t="s">
        <v>1</v>
      </c>
      <c r="P3" s="255" t="s">
        <v>1</v>
      </c>
      <c r="Q3" s="255" t="s">
        <v>1</v>
      </c>
      <c r="R3" s="255" t="s">
        <v>1</v>
      </c>
      <c r="S3" s="255" t="s">
        <v>1</v>
      </c>
      <c r="T3" s="255" t="s">
        <v>1</v>
      </c>
      <c r="U3" s="255" t="s">
        <v>1</v>
      </c>
      <c r="V3" s="255" t="s">
        <v>1</v>
      </c>
      <c r="W3" s="255" t="s">
        <v>1</v>
      </c>
      <c r="X3" s="255" t="s">
        <v>1</v>
      </c>
      <c r="Y3" s="255" t="s">
        <v>1</v>
      </c>
      <c r="Z3" s="255" t="s">
        <v>1</v>
      </c>
      <c r="AA3" s="255" t="s">
        <v>1</v>
      </c>
    </row>
    <row r="4" spans="1:27" ht="24" x14ac:dyDescent="0.25">
      <c r="A4" s="254" t="s">
        <v>6</v>
      </c>
      <c r="B4" s="254" t="s">
        <v>7</v>
      </c>
      <c r="C4" s="254" t="s">
        <v>8</v>
      </c>
      <c r="D4" s="254" t="s">
        <v>9</v>
      </c>
      <c r="E4" s="254" t="s">
        <v>10</v>
      </c>
      <c r="F4" s="254" t="s">
        <v>11</v>
      </c>
      <c r="G4" s="254" t="s">
        <v>12</v>
      </c>
      <c r="H4" s="254" t="s">
        <v>13</v>
      </c>
      <c r="I4" s="254" t="s">
        <v>14</v>
      </c>
      <c r="J4" s="254" t="s">
        <v>15</v>
      </c>
      <c r="K4" s="254" t="s">
        <v>16</v>
      </c>
      <c r="L4" s="254" t="s">
        <v>380</v>
      </c>
      <c r="M4" s="254" t="s">
        <v>17</v>
      </c>
      <c r="N4" s="254" t="s">
        <v>18</v>
      </c>
      <c r="O4" s="254" t="s">
        <v>19</v>
      </c>
      <c r="P4" s="254" t="s">
        <v>20</v>
      </c>
      <c r="Q4" s="254" t="s">
        <v>21</v>
      </c>
      <c r="R4" s="254" t="s">
        <v>22</v>
      </c>
      <c r="S4" s="254" t="s">
        <v>23</v>
      </c>
      <c r="T4" s="254" t="s">
        <v>24</v>
      </c>
      <c r="U4" s="254" t="s">
        <v>25</v>
      </c>
      <c r="V4" s="254" t="s">
        <v>26</v>
      </c>
      <c r="W4" s="254" t="s">
        <v>27</v>
      </c>
      <c r="X4" s="254" t="s">
        <v>28</v>
      </c>
      <c r="Y4" s="254" t="s">
        <v>29</v>
      </c>
      <c r="Z4" s="254" t="s">
        <v>30</v>
      </c>
      <c r="AA4" s="254" t="s">
        <v>31</v>
      </c>
    </row>
    <row r="5" spans="1:27" ht="22.5" x14ac:dyDescent="0.25">
      <c r="A5" s="256" t="s">
        <v>32</v>
      </c>
      <c r="B5" s="257" t="s">
        <v>33</v>
      </c>
      <c r="C5" s="258" t="s">
        <v>381</v>
      </c>
      <c r="D5" s="256" t="s">
        <v>35</v>
      </c>
      <c r="E5" s="256" t="s">
        <v>382</v>
      </c>
      <c r="F5" s="256" t="s">
        <v>382</v>
      </c>
      <c r="G5" s="256" t="s">
        <v>382</v>
      </c>
      <c r="H5" s="256"/>
      <c r="I5" s="256"/>
      <c r="J5" s="256"/>
      <c r="K5" s="256"/>
      <c r="L5" s="256"/>
      <c r="M5" s="256" t="s">
        <v>38</v>
      </c>
      <c r="N5" s="256" t="s">
        <v>39</v>
      </c>
      <c r="O5" s="256" t="s">
        <v>40</v>
      </c>
      <c r="P5" s="257" t="s">
        <v>383</v>
      </c>
      <c r="Q5" s="259">
        <v>12013000000</v>
      </c>
      <c r="R5" s="259">
        <v>261000000</v>
      </c>
      <c r="S5" s="259">
        <v>250000000</v>
      </c>
      <c r="T5" s="259">
        <v>12024000000</v>
      </c>
      <c r="U5" s="259">
        <v>0</v>
      </c>
      <c r="V5" s="259">
        <v>12024000000</v>
      </c>
      <c r="W5" s="259">
        <v>0</v>
      </c>
      <c r="X5" s="259">
        <v>11031251293</v>
      </c>
      <c r="Y5" s="259">
        <v>11014073249</v>
      </c>
      <c r="Z5" s="259">
        <v>11014073249</v>
      </c>
      <c r="AA5" s="259">
        <v>11014073249</v>
      </c>
    </row>
    <row r="6" spans="1:27" ht="22.5" x14ac:dyDescent="0.25">
      <c r="A6" s="256" t="s">
        <v>32</v>
      </c>
      <c r="B6" s="257" t="s">
        <v>33</v>
      </c>
      <c r="C6" s="258" t="s">
        <v>384</v>
      </c>
      <c r="D6" s="256" t="s">
        <v>35</v>
      </c>
      <c r="E6" s="256" t="s">
        <v>382</v>
      </c>
      <c r="F6" s="256" t="s">
        <v>382</v>
      </c>
      <c r="G6" s="256" t="s">
        <v>385</v>
      </c>
      <c r="H6" s="256"/>
      <c r="I6" s="256"/>
      <c r="J6" s="256"/>
      <c r="K6" s="256"/>
      <c r="L6" s="256"/>
      <c r="M6" s="256" t="s">
        <v>38</v>
      </c>
      <c r="N6" s="256" t="s">
        <v>39</v>
      </c>
      <c r="O6" s="256" t="s">
        <v>40</v>
      </c>
      <c r="P6" s="257" t="s">
        <v>386</v>
      </c>
      <c r="Q6" s="259">
        <v>4273000000</v>
      </c>
      <c r="R6" s="259">
        <v>0</v>
      </c>
      <c r="S6" s="259">
        <v>0</v>
      </c>
      <c r="T6" s="259">
        <v>4273000000</v>
      </c>
      <c r="U6" s="259">
        <v>0</v>
      </c>
      <c r="V6" s="259">
        <v>4273000000</v>
      </c>
      <c r="W6" s="259">
        <v>0</v>
      </c>
      <c r="X6" s="259">
        <v>3835168434</v>
      </c>
      <c r="Y6" s="259">
        <v>3729744334</v>
      </c>
      <c r="Z6" s="259">
        <v>3729744334</v>
      </c>
      <c r="AA6" s="259">
        <v>3729744334</v>
      </c>
    </row>
    <row r="7" spans="1:27" ht="33.75" x14ac:dyDescent="0.25">
      <c r="A7" s="256" t="s">
        <v>32</v>
      </c>
      <c r="B7" s="257" t="s">
        <v>33</v>
      </c>
      <c r="C7" s="258" t="s">
        <v>387</v>
      </c>
      <c r="D7" s="256" t="s">
        <v>35</v>
      </c>
      <c r="E7" s="256" t="s">
        <v>382</v>
      </c>
      <c r="F7" s="256" t="s">
        <v>382</v>
      </c>
      <c r="G7" s="256" t="s">
        <v>388</v>
      </c>
      <c r="H7" s="256"/>
      <c r="I7" s="256"/>
      <c r="J7" s="256"/>
      <c r="K7" s="256"/>
      <c r="L7" s="256"/>
      <c r="M7" s="256" t="s">
        <v>38</v>
      </c>
      <c r="N7" s="256" t="s">
        <v>39</v>
      </c>
      <c r="O7" s="256" t="s">
        <v>40</v>
      </c>
      <c r="P7" s="257" t="s">
        <v>389</v>
      </c>
      <c r="Q7" s="259">
        <v>1680000000</v>
      </c>
      <c r="R7" s="259">
        <v>250000000</v>
      </c>
      <c r="S7" s="259">
        <v>0</v>
      </c>
      <c r="T7" s="259">
        <v>1930000000</v>
      </c>
      <c r="U7" s="259">
        <v>0</v>
      </c>
      <c r="V7" s="259">
        <v>1930000000</v>
      </c>
      <c r="W7" s="259">
        <v>0</v>
      </c>
      <c r="X7" s="259">
        <v>1515302344</v>
      </c>
      <c r="Y7" s="259">
        <v>1505241423</v>
      </c>
      <c r="Z7" s="259">
        <v>1505241423</v>
      </c>
      <c r="AA7" s="259">
        <v>1505241423</v>
      </c>
    </row>
    <row r="8" spans="1:27" ht="22.5" x14ac:dyDescent="0.25">
      <c r="A8" s="256" t="s">
        <v>32</v>
      </c>
      <c r="B8" s="257" t="s">
        <v>33</v>
      </c>
      <c r="C8" s="258" t="s">
        <v>390</v>
      </c>
      <c r="D8" s="256" t="s">
        <v>35</v>
      </c>
      <c r="E8" s="256" t="s">
        <v>385</v>
      </c>
      <c r="F8" s="256" t="s">
        <v>382</v>
      </c>
      <c r="G8" s="256"/>
      <c r="H8" s="256"/>
      <c r="I8" s="256"/>
      <c r="J8" s="256"/>
      <c r="K8" s="256"/>
      <c r="L8" s="256"/>
      <c r="M8" s="256" t="s">
        <v>38</v>
      </c>
      <c r="N8" s="256" t="s">
        <v>39</v>
      </c>
      <c r="O8" s="256" t="s">
        <v>40</v>
      </c>
      <c r="P8" s="257" t="s">
        <v>391</v>
      </c>
      <c r="Q8" s="259">
        <v>88600000</v>
      </c>
      <c r="R8" s="259">
        <v>0</v>
      </c>
      <c r="S8" s="259">
        <v>0</v>
      </c>
      <c r="T8" s="259">
        <v>88600000</v>
      </c>
      <c r="U8" s="259">
        <v>0</v>
      </c>
      <c r="V8" s="259">
        <v>83020584</v>
      </c>
      <c r="W8" s="259">
        <v>5579416</v>
      </c>
      <c r="X8" s="259">
        <v>23910574</v>
      </c>
      <c r="Y8" s="259">
        <v>14870574</v>
      </c>
      <c r="Z8" s="259">
        <v>14870574</v>
      </c>
      <c r="AA8" s="259">
        <v>14870574</v>
      </c>
    </row>
    <row r="9" spans="1:27" ht="22.5" x14ac:dyDescent="0.25">
      <c r="A9" s="256" t="s">
        <v>32</v>
      </c>
      <c r="B9" s="257" t="s">
        <v>33</v>
      </c>
      <c r="C9" s="258" t="s">
        <v>392</v>
      </c>
      <c r="D9" s="256" t="s">
        <v>35</v>
      </c>
      <c r="E9" s="256" t="s">
        <v>385</v>
      </c>
      <c r="F9" s="256" t="s">
        <v>385</v>
      </c>
      <c r="G9" s="256"/>
      <c r="H9" s="256"/>
      <c r="I9" s="256"/>
      <c r="J9" s="256"/>
      <c r="K9" s="256"/>
      <c r="L9" s="256"/>
      <c r="M9" s="256" t="s">
        <v>38</v>
      </c>
      <c r="N9" s="256" t="s">
        <v>39</v>
      </c>
      <c r="O9" s="256" t="s">
        <v>40</v>
      </c>
      <c r="P9" s="257" t="s">
        <v>393</v>
      </c>
      <c r="Q9" s="259">
        <v>2496100000</v>
      </c>
      <c r="R9" s="259">
        <v>0</v>
      </c>
      <c r="S9" s="259">
        <v>11914385</v>
      </c>
      <c r="T9" s="259">
        <v>2484185615</v>
      </c>
      <c r="U9" s="259">
        <v>0</v>
      </c>
      <c r="V9" s="259">
        <v>2415281039.8099999</v>
      </c>
      <c r="W9" s="259">
        <v>68904575.189999998</v>
      </c>
      <c r="X9" s="259">
        <v>2011803342.51</v>
      </c>
      <c r="Y9" s="259">
        <v>1441706538.49</v>
      </c>
      <c r="Z9" s="259">
        <v>1441706538.49</v>
      </c>
      <c r="AA9" s="259">
        <v>1440699088.49</v>
      </c>
    </row>
    <row r="10" spans="1:27" ht="22.5" x14ac:dyDescent="0.25">
      <c r="A10" s="256" t="s">
        <v>32</v>
      </c>
      <c r="B10" s="257" t="s">
        <v>33</v>
      </c>
      <c r="C10" s="258" t="s">
        <v>394</v>
      </c>
      <c r="D10" s="256" t="s">
        <v>35</v>
      </c>
      <c r="E10" s="256" t="s">
        <v>388</v>
      </c>
      <c r="F10" s="256" t="s">
        <v>395</v>
      </c>
      <c r="G10" s="256" t="s">
        <v>385</v>
      </c>
      <c r="H10" s="256" t="s">
        <v>396</v>
      </c>
      <c r="I10" s="256"/>
      <c r="J10" s="256"/>
      <c r="K10" s="256"/>
      <c r="L10" s="256"/>
      <c r="M10" s="256" t="s">
        <v>38</v>
      </c>
      <c r="N10" s="256" t="s">
        <v>39</v>
      </c>
      <c r="O10" s="256" t="s">
        <v>40</v>
      </c>
      <c r="P10" s="257" t="s">
        <v>397</v>
      </c>
      <c r="Q10" s="259">
        <v>232000000</v>
      </c>
      <c r="R10" s="259">
        <v>2882561</v>
      </c>
      <c r="S10" s="259">
        <v>0</v>
      </c>
      <c r="T10" s="259">
        <v>234882561</v>
      </c>
      <c r="U10" s="259">
        <v>0</v>
      </c>
      <c r="V10" s="259">
        <v>234882561</v>
      </c>
      <c r="W10" s="259">
        <v>0</v>
      </c>
      <c r="X10" s="259">
        <v>201202509</v>
      </c>
      <c r="Y10" s="259">
        <v>201202509</v>
      </c>
      <c r="Z10" s="259">
        <v>201202509</v>
      </c>
      <c r="AA10" s="259">
        <v>201202509</v>
      </c>
    </row>
    <row r="11" spans="1:27" ht="33.75" x14ac:dyDescent="0.25">
      <c r="A11" s="256" t="s">
        <v>32</v>
      </c>
      <c r="B11" s="257" t="s">
        <v>33</v>
      </c>
      <c r="C11" s="258" t="s">
        <v>398</v>
      </c>
      <c r="D11" s="256" t="s">
        <v>35</v>
      </c>
      <c r="E11" s="256" t="s">
        <v>388</v>
      </c>
      <c r="F11" s="256" t="s">
        <v>395</v>
      </c>
      <c r="G11" s="256" t="s">
        <v>385</v>
      </c>
      <c r="H11" s="256" t="s">
        <v>399</v>
      </c>
      <c r="I11" s="256"/>
      <c r="J11" s="256"/>
      <c r="K11" s="256"/>
      <c r="L11" s="256"/>
      <c r="M11" s="256" t="s">
        <v>38</v>
      </c>
      <c r="N11" s="256" t="s">
        <v>39</v>
      </c>
      <c r="O11" s="256" t="s">
        <v>40</v>
      </c>
      <c r="P11" s="257" t="s">
        <v>412</v>
      </c>
      <c r="Q11" s="259">
        <v>80000000</v>
      </c>
      <c r="R11" s="259">
        <v>11000000</v>
      </c>
      <c r="S11" s="259">
        <v>0</v>
      </c>
      <c r="T11" s="259">
        <v>91000000</v>
      </c>
      <c r="U11" s="259">
        <v>0</v>
      </c>
      <c r="V11" s="259">
        <v>91000000</v>
      </c>
      <c r="W11" s="259">
        <v>0</v>
      </c>
      <c r="X11" s="259">
        <v>68549510</v>
      </c>
      <c r="Y11" s="259">
        <v>65251782</v>
      </c>
      <c r="Z11" s="259">
        <v>65251782</v>
      </c>
      <c r="AA11" s="259">
        <v>65251782</v>
      </c>
    </row>
    <row r="12" spans="1:27" ht="22.5" x14ac:dyDescent="0.25">
      <c r="A12" s="256" t="s">
        <v>32</v>
      </c>
      <c r="B12" s="257" t="s">
        <v>33</v>
      </c>
      <c r="C12" s="258" t="s">
        <v>400</v>
      </c>
      <c r="D12" s="256" t="s">
        <v>35</v>
      </c>
      <c r="E12" s="256" t="s">
        <v>388</v>
      </c>
      <c r="F12" s="256" t="s">
        <v>39</v>
      </c>
      <c r="G12" s="256" t="s">
        <v>382</v>
      </c>
      <c r="H12" s="256" t="s">
        <v>396</v>
      </c>
      <c r="I12" s="256"/>
      <c r="J12" s="256"/>
      <c r="K12" s="256"/>
      <c r="L12" s="256"/>
      <c r="M12" s="256" t="s">
        <v>38</v>
      </c>
      <c r="N12" s="256" t="s">
        <v>39</v>
      </c>
      <c r="O12" s="256" t="s">
        <v>40</v>
      </c>
      <c r="P12" s="257" t="s">
        <v>401</v>
      </c>
      <c r="Q12" s="259">
        <v>220400000</v>
      </c>
      <c r="R12" s="259">
        <v>0</v>
      </c>
      <c r="S12" s="259">
        <v>0</v>
      </c>
      <c r="T12" s="259">
        <v>220400000</v>
      </c>
      <c r="U12" s="259">
        <v>0</v>
      </c>
      <c r="V12" s="259">
        <v>0</v>
      </c>
      <c r="W12" s="259">
        <v>220400000</v>
      </c>
      <c r="X12" s="259">
        <v>0</v>
      </c>
      <c r="Y12" s="259">
        <v>0</v>
      </c>
      <c r="Z12" s="259">
        <v>0</v>
      </c>
      <c r="AA12" s="259">
        <v>0</v>
      </c>
    </row>
    <row r="13" spans="1:27" ht="22.5" x14ac:dyDescent="0.25">
      <c r="A13" s="256" t="s">
        <v>32</v>
      </c>
      <c r="B13" s="257" t="s">
        <v>33</v>
      </c>
      <c r="C13" s="258" t="s">
        <v>402</v>
      </c>
      <c r="D13" s="256" t="s">
        <v>35</v>
      </c>
      <c r="E13" s="256" t="s">
        <v>403</v>
      </c>
      <c r="F13" s="256" t="s">
        <v>382</v>
      </c>
      <c r="G13" s="256"/>
      <c r="H13" s="256"/>
      <c r="I13" s="256"/>
      <c r="J13" s="256"/>
      <c r="K13" s="256"/>
      <c r="L13" s="256"/>
      <c r="M13" s="256" t="s">
        <v>38</v>
      </c>
      <c r="N13" s="256" t="s">
        <v>39</v>
      </c>
      <c r="O13" s="256" t="s">
        <v>40</v>
      </c>
      <c r="P13" s="257" t="s">
        <v>404</v>
      </c>
      <c r="Q13" s="259">
        <v>40830000</v>
      </c>
      <c r="R13" s="259">
        <v>4650850</v>
      </c>
      <c r="S13" s="259">
        <v>0</v>
      </c>
      <c r="T13" s="259">
        <v>45480850</v>
      </c>
      <c r="U13" s="259">
        <v>0</v>
      </c>
      <c r="V13" s="259">
        <v>45254000</v>
      </c>
      <c r="W13" s="259">
        <v>226850</v>
      </c>
      <c r="X13" s="259">
        <v>44990850</v>
      </c>
      <c r="Y13" s="259">
        <v>44990850</v>
      </c>
      <c r="Z13" s="259">
        <v>44990850</v>
      </c>
      <c r="AA13" s="259">
        <v>44990850</v>
      </c>
    </row>
    <row r="14" spans="1:27" ht="22.5" x14ac:dyDescent="0.25">
      <c r="A14" s="256" t="s">
        <v>32</v>
      </c>
      <c r="B14" s="257" t="s">
        <v>33</v>
      </c>
      <c r="C14" s="258" t="s">
        <v>405</v>
      </c>
      <c r="D14" s="256" t="s">
        <v>35</v>
      </c>
      <c r="E14" s="256" t="s">
        <v>403</v>
      </c>
      <c r="F14" s="256" t="s">
        <v>395</v>
      </c>
      <c r="G14" s="256" t="s">
        <v>382</v>
      </c>
      <c r="H14" s="256"/>
      <c r="I14" s="256"/>
      <c r="J14" s="256"/>
      <c r="K14" s="256"/>
      <c r="L14" s="256"/>
      <c r="M14" s="256" t="s">
        <v>38</v>
      </c>
      <c r="N14" s="256" t="s">
        <v>39</v>
      </c>
      <c r="O14" s="256" t="s">
        <v>40</v>
      </c>
      <c r="P14" s="257" t="s">
        <v>406</v>
      </c>
      <c r="Q14" s="259">
        <v>0</v>
      </c>
      <c r="R14" s="259">
        <v>4380974</v>
      </c>
      <c r="S14" s="259">
        <v>4380974</v>
      </c>
      <c r="T14" s="259">
        <v>0</v>
      </c>
      <c r="U14" s="259">
        <v>0</v>
      </c>
      <c r="V14" s="259">
        <v>0</v>
      </c>
      <c r="W14" s="259">
        <v>0</v>
      </c>
      <c r="X14" s="259">
        <v>0</v>
      </c>
      <c r="Y14" s="259">
        <v>0</v>
      </c>
      <c r="Z14" s="259">
        <v>0</v>
      </c>
      <c r="AA14" s="259">
        <v>0</v>
      </c>
    </row>
    <row r="15" spans="1:27" ht="22.5" x14ac:dyDescent="0.25">
      <c r="A15" s="256" t="s">
        <v>32</v>
      </c>
      <c r="B15" s="257" t="s">
        <v>33</v>
      </c>
      <c r="C15" s="258" t="s">
        <v>405</v>
      </c>
      <c r="D15" s="256" t="s">
        <v>35</v>
      </c>
      <c r="E15" s="256" t="s">
        <v>403</v>
      </c>
      <c r="F15" s="256" t="s">
        <v>395</v>
      </c>
      <c r="G15" s="256" t="s">
        <v>382</v>
      </c>
      <c r="H15" s="256"/>
      <c r="I15" s="256"/>
      <c r="J15" s="256"/>
      <c r="K15" s="256"/>
      <c r="L15" s="256"/>
      <c r="M15" s="256" t="s">
        <v>38</v>
      </c>
      <c r="N15" s="256" t="s">
        <v>39</v>
      </c>
      <c r="O15" s="256" t="s">
        <v>63</v>
      </c>
      <c r="P15" s="257" t="s">
        <v>406</v>
      </c>
      <c r="Q15" s="259">
        <v>0</v>
      </c>
      <c r="R15" s="259">
        <v>4380974</v>
      </c>
      <c r="S15" s="259">
        <v>0</v>
      </c>
      <c r="T15" s="259">
        <v>4380974</v>
      </c>
      <c r="U15" s="259">
        <v>0</v>
      </c>
      <c r="V15" s="259">
        <v>4380974</v>
      </c>
      <c r="W15" s="259">
        <v>0</v>
      </c>
      <c r="X15" s="259">
        <v>4380974</v>
      </c>
      <c r="Y15" s="259">
        <v>4380974</v>
      </c>
      <c r="Z15" s="259">
        <v>4380974</v>
      </c>
      <c r="AA15" s="259">
        <v>4380974</v>
      </c>
    </row>
    <row r="16" spans="1:27" ht="22.5" x14ac:dyDescent="0.25">
      <c r="A16" s="256" t="s">
        <v>32</v>
      </c>
      <c r="B16" s="257" t="s">
        <v>33</v>
      </c>
      <c r="C16" s="258" t="s">
        <v>405</v>
      </c>
      <c r="D16" s="256" t="s">
        <v>35</v>
      </c>
      <c r="E16" s="256" t="s">
        <v>403</v>
      </c>
      <c r="F16" s="256" t="s">
        <v>395</v>
      </c>
      <c r="G16" s="256" t="s">
        <v>382</v>
      </c>
      <c r="H16" s="256"/>
      <c r="I16" s="256"/>
      <c r="J16" s="256"/>
      <c r="K16" s="256"/>
      <c r="L16" s="256"/>
      <c r="M16" s="256" t="s">
        <v>38</v>
      </c>
      <c r="N16" s="256" t="s">
        <v>62</v>
      </c>
      <c r="O16" s="256" t="s">
        <v>63</v>
      </c>
      <c r="P16" s="257" t="s">
        <v>406</v>
      </c>
      <c r="Q16" s="259">
        <v>60000000</v>
      </c>
      <c r="R16" s="259">
        <v>0</v>
      </c>
      <c r="S16" s="259">
        <v>0</v>
      </c>
      <c r="T16" s="259">
        <v>60000000</v>
      </c>
      <c r="U16" s="259">
        <v>0</v>
      </c>
      <c r="V16" s="259">
        <v>60000000</v>
      </c>
      <c r="W16" s="259">
        <v>0</v>
      </c>
      <c r="X16" s="259">
        <v>60000000</v>
      </c>
      <c r="Y16" s="259">
        <v>60000000</v>
      </c>
      <c r="Z16" s="259">
        <v>60000000</v>
      </c>
      <c r="AA16" s="259">
        <v>60000000</v>
      </c>
    </row>
    <row r="17" spans="1:27" ht="67.5" x14ac:dyDescent="0.25">
      <c r="A17" s="256" t="s">
        <v>32</v>
      </c>
      <c r="B17" s="257" t="s">
        <v>33</v>
      </c>
      <c r="C17" s="258" t="s">
        <v>413</v>
      </c>
      <c r="D17" s="256" t="s">
        <v>71</v>
      </c>
      <c r="E17" s="256" t="s">
        <v>377</v>
      </c>
      <c r="F17" s="256" t="s">
        <v>73</v>
      </c>
      <c r="G17" s="256" t="s">
        <v>57</v>
      </c>
      <c r="H17" s="256"/>
      <c r="I17" s="256"/>
      <c r="J17" s="256"/>
      <c r="K17" s="256"/>
      <c r="L17" s="256"/>
      <c r="M17" s="256" t="s">
        <v>38</v>
      </c>
      <c r="N17" s="256" t="s">
        <v>62</v>
      </c>
      <c r="O17" s="256" t="s">
        <v>40</v>
      </c>
      <c r="P17" s="257" t="s">
        <v>414</v>
      </c>
      <c r="Q17" s="259">
        <v>3401816590</v>
      </c>
      <c r="R17" s="259">
        <v>0</v>
      </c>
      <c r="S17" s="259">
        <v>0</v>
      </c>
      <c r="T17" s="259">
        <v>3401816590</v>
      </c>
      <c r="U17" s="259">
        <v>390419327</v>
      </c>
      <c r="V17" s="259">
        <v>3011388981</v>
      </c>
      <c r="W17" s="259">
        <v>8282</v>
      </c>
      <c r="X17" s="259">
        <v>2465221181</v>
      </c>
      <c r="Y17" s="259">
        <v>2346308790</v>
      </c>
      <c r="Z17" s="259">
        <v>2346308790</v>
      </c>
      <c r="AA17" s="259">
        <v>2346308790</v>
      </c>
    </row>
    <row r="18" spans="1:27" ht="67.5" x14ac:dyDescent="0.25">
      <c r="A18" s="256" t="s">
        <v>32</v>
      </c>
      <c r="B18" s="257" t="s">
        <v>33</v>
      </c>
      <c r="C18" s="258" t="s">
        <v>413</v>
      </c>
      <c r="D18" s="256" t="s">
        <v>71</v>
      </c>
      <c r="E18" s="256" t="s">
        <v>377</v>
      </c>
      <c r="F18" s="256" t="s">
        <v>73</v>
      </c>
      <c r="G18" s="256" t="s">
        <v>57</v>
      </c>
      <c r="H18" s="256"/>
      <c r="I18" s="256"/>
      <c r="J18" s="256"/>
      <c r="K18" s="256"/>
      <c r="L18" s="256"/>
      <c r="M18" s="256" t="s">
        <v>38</v>
      </c>
      <c r="N18" s="256" t="s">
        <v>62</v>
      </c>
      <c r="O18" s="256" t="s">
        <v>63</v>
      </c>
      <c r="P18" s="257" t="s">
        <v>414</v>
      </c>
      <c r="Q18" s="259">
        <v>0</v>
      </c>
      <c r="R18" s="259">
        <v>4848618997</v>
      </c>
      <c r="S18" s="259">
        <v>0</v>
      </c>
      <c r="T18" s="259">
        <v>4848618997</v>
      </c>
      <c r="U18" s="259">
        <v>312003410</v>
      </c>
      <c r="V18" s="259">
        <v>4453162131</v>
      </c>
      <c r="W18" s="259">
        <v>83453456</v>
      </c>
      <c r="X18" s="259">
        <v>4352281871.4799995</v>
      </c>
      <c r="Y18" s="259">
        <v>3365053060.6300001</v>
      </c>
      <c r="Z18" s="259">
        <v>3365053060.6300001</v>
      </c>
      <c r="AA18" s="259">
        <v>3365053060.6300001</v>
      </c>
    </row>
    <row r="19" spans="1:27" ht="67.5" x14ac:dyDescent="0.25">
      <c r="A19" s="256" t="s">
        <v>32</v>
      </c>
      <c r="B19" s="257" t="s">
        <v>33</v>
      </c>
      <c r="C19" s="258" t="s">
        <v>415</v>
      </c>
      <c r="D19" s="256" t="s">
        <v>71</v>
      </c>
      <c r="E19" s="256" t="s">
        <v>377</v>
      </c>
      <c r="F19" s="256" t="s">
        <v>73</v>
      </c>
      <c r="G19" s="256" t="s">
        <v>43</v>
      </c>
      <c r="H19" s="256"/>
      <c r="I19" s="256"/>
      <c r="J19" s="256"/>
      <c r="K19" s="256"/>
      <c r="L19" s="256"/>
      <c r="M19" s="256" t="s">
        <v>38</v>
      </c>
      <c r="N19" s="256" t="s">
        <v>62</v>
      </c>
      <c r="O19" s="256" t="s">
        <v>40</v>
      </c>
      <c r="P19" s="257" t="s">
        <v>416</v>
      </c>
      <c r="Q19" s="259">
        <v>4351349006</v>
      </c>
      <c r="R19" s="259">
        <v>0</v>
      </c>
      <c r="S19" s="259">
        <v>0</v>
      </c>
      <c r="T19" s="259">
        <v>4351349006</v>
      </c>
      <c r="U19" s="259">
        <v>574781949</v>
      </c>
      <c r="V19" s="259">
        <v>3775165217</v>
      </c>
      <c r="W19" s="259">
        <v>1401840</v>
      </c>
      <c r="X19" s="259">
        <v>3261794471</v>
      </c>
      <c r="Y19" s="259">
        <v>2553307107</v>
      </c>
      <c r="Z19" s="259">
        <v>2553307107</v>
      </c>
      <c r="AA19" s="259">
        <v>2553307107</v>
      </c>
    </row>
    <row r="20" spans="1:27" ht="67.5" x14ac:dyDescent="0.25">
      <c r="A20" s="256" t="s">
        <v>32</v>
      </c>
      <c r="B20" s="257" t="s">
        <v>33</v>
      </c>
      <c r="C20" s="258" t="s">
        <v>415</v>
      </c>
      <c r="D20" s="256" t="s">
        <v>71</v>
      </c>
      <c r="E20" s="256" t="s">
        <v>377</v>
      </c>
      <c r="F20" s="256" t="s">
        <v>73</v>
      </c>
      <c r="G20" s="256" t="s">
        <v>43</v>
      </c>
      <c r="H20" s="256"/>
      <c r="I20" s="256"/>
      <c r="J20" s="256"/>
      <c r="K20" s="256"/>
      <c r="L20" s="256"/>
      <c r="M20" s="256" t="s">
        <v>38</v>
      </c>
      <c r="N20" s="256" t="s">
        <v>62</v>
      </c>
      <c r="O20" s="256" t="s">
        <v>63</v>
      </c>
      <c r="P20" s="257" t="s">
        <v>416</v>
      </c>
      <c r="Q20" s="259">
        <v>0</v>
      </c>
      <c r="R20" s="259">
        <v>5488158523</v>
      </c>
      <c r="S20" s="259">
        <v>0</v>
      </c>
      <c r="T20" s="259">
        <v>5488158523</v>
      </c>
      <c r="U20" s="259">
        <v>82672418</v>
      </c>
      <c r="V20" s="259">
        <v>5403430073</v>
      </c>
      <c r="W20" s="259">
        <v>2056032</v>
      </c>
      <c r="X20" s="259">
        <v>5043735918.0799999</v>
      </c>
      <c r="Y20" s="259">
        <v>3152441888</v>
      </c>
      <c r="Z20" s="259">
        <v>3152441888</v>
      </c>
      <c r="AA20" s="259">
        <v>3152441888</v>
      </c>
    </row>
    <row r="21" spans="1:27" ht="56.25" x14ac:dyDescent="0.25">
      <c r="A21" s="256" t="s">
        <v>32</v>
      </c>
      <c r="B21" s="257" t="s">
        <v>33</v>
      </c>
      <c r="C21" s="258" t="s">
        <v>407</v>
      </c>
      <c r="D21" s="256" t="s">
        <v>71</v>
      </c>
      <c r="E21" s="256" t="s">
        <v>376</v>
      </c>
      <c r="F21" s="256" t="s">
        <v>73</v>
      </c>
      <c r="G21" s="256" t="s">
        <v>43</v>
      </c>
      <c r="H21" s="256"/>
      <c r="I21" s="256"/>
      <c r="J21" s="256"/>
      <c r="K21" s="256"/>
      <c r="L21" s="256"/>
      <c r="M21" s="256" t="s">
        <v>38</v>
      </c>
      <c r="N21" s="256" t="s">
        <v>62</v>
      </c>
      <c r="O21" s="256" t="s">
        <v>40</v>
      </c>
      <c r="P21" s="257" t="s">
        <v>408</v>
      </c>
      <c r="Q21" s="259">
        <v>1200000000</v>
      </c>
      <c r="R21" s="259">
        <v>0</v>
      </c>
      <c r="S21" s="259">
        <v>0</v>
      </c>
      <c r="T21" s="259">
        <v>1200000000</v>
      </c>
      <c r="U21" s="259">
        <v>449528000</v>
      </c>
      <c r="V21" s="259">
        <v>750472000</v>
      </c>
      <c r="W21" s="259">
        <v>0</v>
      </c>
      <c r="X21" s="259">
        <v>560837822</v>
      </c>
      <c r="Y21" s="259">
        <v>560472000</v>
      </c>
      <c r="Z21" s="259">
        <v>560472000</v>
      </c>
      <c r="AA21" s="259">
        <v>560472000</v>
      </c>
    </row>
    <row r="22" spans="1:27" ht="33.75" x14ac:dyDescent="0.25">
      <c r="A22" s="256" t="s">
        <v>32</v>
      </c>
      <c r="B22" s="257" t="s">
        <v>33</v>
      </c>
      <c r="C22" s="258" t="s">
        <v>409</v>
      </c>
      <c r="D22" s="256" t="s">
        <v>71</v>
      </c>
      <c r="E22" s="256" t="s">
        <v>376</v>
      </c>
      <c r="F22" s="256" t="s">
        <v>73</v>
      </c>
      <c r="G22" s="256" t="s">
        <v>46</v>
      </c>
      <c r="H22" s="256"/>
      <c r="I22" s="256"/>
      <c r="J22" s="256"/>
      <c r="K22" s="256"/>
      <c r="L22" s="256"/>
      <c r="M22" s="256" t="s">
        <v>38</v>
      </c>
      <c r="N22" s="256" t="s">
        <v>62</v>
      </c>
      <c r="O22" s="256" t="s">
        <v>40</v>
      </c>
      <c r="P22" s="257" t="s">
        <v>410</v>
      </c>
      <c r="Q22" s="259">
        <v>3144252891</v>
      </c>
      <c r="R22" s="259">
        <v>0</v>
      </c>
      <c r="S22" s="259">
        <v>0</v>
      </c>
      <c r="T22" s="259">
        <v>3144252891</v>
      </c>
      <c r="U22" s="259">
        <v>0</v>
      </c>
      <c r="V22" s="259">
        <v>3053401070.0500002</v>
      </c>
      <c r="W22" s="259">
        <v>90851820.950000003</v>
      </c>
      <c r="X22" s="259">
        <v>2959783280.0500002</v>
      </c>
      <c r="Y22" s="259">
        <v>2225024425.0799999</v>
      </c>
      <c r="Z22" s="259">
        <v>2225024425.0799999</v>
      </c>
      <c r="AA22" s="259">
        <v>2225024425.0799999</v>
      </c>
    </row>
    <row r="23" spans="1:27" ht="33.75" x14ac:dyDescent="0.25">
      <c r="A23" s="256" t="s">
        <v>32</v>
      </c>
      <c r="B23" s="257" t="s">
        <v>33</v>
      </c>
      <c r="C23" s="258" t="s">
        <v>409</v>
      </c>
      <c r="D23" s="256" t="s">
        <v>71</v>
      </c>
      <c r="E23" s="256" t="s">
        <v>376</v>
      </c>
      <c r="F23" s="256" t="s">
        <v>73</v>
      </c>
      <c r="G23" s="256" t="s">
        <v>46</v>
      </c>
      <c r="H23" s="256"/>
      <c r="I23" s="256"/>
      <c r="J23" s="256"/>
      <c r="K23" s="256"/>
      <c r="L23" s="256"/>
      <c r="M23" s="256" t="s">
        <v>38</v>
      </c>
      <c r="N23" s="256" t="s">
        <v>62</v>
      </c>
      <c r="O23" s="256" t="s">
        <v>63</v>
      </c>
      <c r="P23" s="257" t="s">
        <v>410</v>
      </c>
      <c r="Q23" s="259">
        <v>0</v>
      </c>
      <c r="R23" s="259">
        <v>563222480</v>
      </c>
      <c r="S23" s="259">
        <v>0</v>
      </c>
      <c r="T23" s="259">
        <v>563222480</v>
      </c>
      <c r="U23" s="259">
        <v>0</v>
      </c>
      <c r="V23" s="259">
        <v>525422878</v>
      </c>
      <c r="W23" s="259">
        <v>37799602</v>
      </c>
      <c r="X23" s="259">
        <v>369516814</v>
      </c>
      <c r="Y23" s="259">
        <v>215508165</v>
      </c>
      <c r="Z23" s="259">
        <v>215508165</v>
      </c>
      <c r="AA23" s="259">
        <v>215508165</v>
      </c>
    </row>
    <row r="24" spans="1:27" ht="32.25" customHeight="1" x14ac:dyDescent="0.25">
      <c r="A24" s="256" t="s">
        <v>1</v>
      </c>
      <c r="B24" s="257" t="s">
        <v>1</v>
      </c>
      <c r="C24" s="258" t="s">
        <v>1</v>
      </c>
      <c r="D24" s="256" t="s">
        <v>1</v>
      </c>
      <c r="E24" s="256" t="s">
        <v>1</v>
      </c>
      <c r="F24" s="256" t="s">
        <v>1</v>
      </c>
      <c r="G24" s="256" t="s">
        <v>1</v>
      </c>
      <c r="H24" s="256" t="s">
        <v>1</v>
      </c>
      <c r="I24" s="256" t="s">
        <v>1</v>
      </c>
      <c r="J24" s="256" t="s">
        <v>1</v>
      </c>
      <c r="K24" s="256" t="s">
        <v>1</v>
      </c>
      <c r="L24" s="256" t="s">
        <v>1</v>
      </c>
      <c r="M24" s="256" t="s">
        <v>1</v>
      </c>
      <c r="N24" s="256" t="s">
        <v>1</v>
      </c>
      <c r="O24" s="256" t="s">
        <v>1</v>
      </c>
      <c r="P24" s="257" t="s">
        <v>1</v>
      </c>
      <c r="Q24" s="260">
        <v>33281348487</v>
      </c>
      <c r="R24" s="260">
        <v>11438295359</v>
      </c>
      <c r="S24" s="260">
        <v>266295359</v>
      </c>
      <c r="T24" s="260">
        <v>44453348487</v>
      </c>
      <c r="U24" s="260">
        <v>1809405104</v>
      </c>
      <c r="V24" s="260">
        <v>42133261508.860001</v>
      </c>
      <c r="W24" s="260">
        <v>510681874.13999999</v>
      </c>
      <c r="X24" s="260">
        <v>37809731188.120003</v>
      </c>
      <c r="Y24" s="260">
        <v>32499577669.200001</v>
      </c>
      <c r="Z24" s="260">
        <v>32499577669.200001</v>
      </c>
      <c r="AA24" s="260">
        <v>32498570219.200001</v>
      </c>
    </row>
    <row r="2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NOVIEMBRE 2020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Admin</cp:lastModifiedBy>
  <cp:lastPrinted>2021-08-24T18:01:25Z</cp:lastPrinted>
  <dcterms:created xsi:type="dcterms:W3CDTF">2015-08-03T13:34:35Z</dcterms:created>
  <dcterms:modified xsi:type="dcterms:W3CDTF">2021-08-24T18:01:35Z</dcterms:modified>
</cp:coreProperties>
</file>