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yara\Mis documentos\WEB LOCAL\PUBLICACIONES 2020\PAA 2020\"/>
    </mc:Choice>
  </mc:AlternateContent>
  <bookViews>
    <workbookView xWindow="0" yWindow="0" windowWidth="19200" windowHeight="6930" firstSheet="4" activeTab="4"/>
  </bookViews>
  <sheets>
    <sheet name="TRASLADOS (2)" sheetId="44" r:id="rId1"/>
    <sheet name="ANALIS DISTRIB.PRESUP" sheetId="31" r:id="rId2"/>
    <sheet name="DISTRIB PRESUP 2020" sheetId="32" r:id="rId3"/>
    <sheet name="BASE PARA ACUERDO DESEMPEÑO" sheetId="42" r:id="rId4"/>
    <sheet name="2020-03-13_PAA" sheetId="48"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'2020-03-13_PAA'!$A$19:$AG$243</definedName>
    <definedName name="_xlnm._FilterDatabase" localSheetId="2" hidden="1">'DISTRIB PRESUP 2020'!$A$5:$WVE$5</definedName>
    <definedName name="_xlnm._FilterDatabase" localSheetId="0" hidden="1">'TRASLADOS (2)'!$A$5:$CY$53</definedName>
    <definedName name="_xlnm.Print_Area" localSheetId="4">'2020-03-13_PAA'!$A$1:$AG$243</definedName>
    <definedName name="_xlnm.Print_Area" localSheetId="2">'DISTRIB PRESUP 2020'!$A$2:$H$59</definedName>
    <definedName name="base_1" localSheetId="2">[1]BASE_DATOS!$A$1:$C$147</definedName>
    <definedName name="base_1">[1]BASE_DATOS!$A$1:$C$147</definedName>
    <definedName name="ELEMENTOS_DE_ASEO">"BASE_DATOS"</definedName>
    <definedName name="Fuente3" localSheetId="2">[2]Hoja2!$A$1:$C$207</definedName>
    <definedName name="Fuente3">[2]Hoja2!$A$1:$C$207</definedName>
    <definedName name="gloria" localSheetId="4">#REF!</definedName>
    <definedName name="JUAN" localSheetId="4">#REF!</definedName>
    <definedName name="JUAN" localSheetId="2">#REF!</definedName>
    <definedName name="JUAN" localSheetId="0">#REF!</definedName>
    <definedName name="JUAN">#REF!</definedName>
    <definedName name="julian" localSheetId="4">#REF!</definedName>
    <definedName name="julian" localSheetId="2">#REF!</definedName>
    <definedName name="MAO" localSheetId="2">'[3]PLAN COMPRAS_2003'!$A$4:$D$382</definedName>
    <definedName name="MAO">'[3]PLAN COMPRAS_2003'!$A$4:$D$382</definedName>
    <definedName name="MOA" localSheetId="2">'[3]PLAN COMPRAS_2003'!$A$4:$D$382</definedName>
    <definedName name="MOA">'[3]PLAN COMPRAS_2003'!$A$4:$D$382</definedName>
    <definedName name="RUTH" localSheetId="4">#REF!</definedName>
    <definedName name="RUTH" localSheetId="2">#REF!</definedName>
    <definedName name="_xlnm.Print_Titles" localSheetId="4">'2020-03-13_PAA'!$19:$19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5" i="48" l="1"/>
  <c r="M234" i="48"/>
  <c r="N234" i="48" s="1"/>
  <c r="M232" i="48"/>
  <c r="N232" i="48" s="1"/>
  <c r="M78" i="48"/>
  <c r="M57" i="48"/>
  <c r="M18" i="48" s="1"/>
  <c r="A34" i="48"/>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A133" i="48" s="1"/>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A220" i="48" s="1"/>
  <c r="A221" i="48" s="1"/>
  <c r="A222" i="48" s="1"/>
  <c r="A223" i="48" s="1"/>
  <c r="A224" i="48" s="1"/>
  <c r="A225" i="48" s="1"/>
  <c r="A226" i="48" s="1"/>
  <c r="A227" i="48" s="1"/>
  <c r="A228" i="48" s="1"/>
  <c r="A229" i="48" s="1"/>
  <c r="A230" i="48" s="1"/>
  <c r="A231" i="48" s="1"/>
  <c r="A232" i="48" s="1"/>
  <c r="A233" i="48" s="1"/>
  <c r="A26" i="48"/>
  <c r="A27" i="48" s="1"/>
  <c r="A28" i="48" s="1"/>
  <c r="A29" i="48" s="1"/>
  <c r="A30" i="48" s="1"/>
  <c r="A21" i="48"/>
  <c r="Z18" i="48"/>
  <c r="Y18" i="48"/>
  <c r="X18" i="48"/>
  <c r="U12" i="48"/>
  <c r="T12" i="48"/>
  <c r="V15" i="48" s="1"/>
  <c r="V11" i="48"/>
  <c r="U11" i="48"/>
  <c r="T11" i="48"/>
  <c r="V14" i="48" s="1"/>
  <c r="V10" i="48"/>
  <c r="V12" i="48" s="1"/>
  <c r="U10" i="48"/>
  <c r="T10" i="48"/>
  <c r="V13" i="48" s="1"/>
  <c r="N18" i="48" l="1"/>
  <c r="E12" i="48" s="1"/>
  <c r="AB54" i="44" l="1"/>
  <c r="AA52" i="44"/>
  <c r="Z52" i="44"/>
  <c r="Y52" i="44"/>
  <c r="X52" i="44"/>
  <c r="V52" i="44"/>
  <c r="U52" i="44"/>
  <c r="T52" i="44"/>
  <c r="S52" i="44"/>
  <c r="R52" i="44"/>
  <c r="Q52" i="44"/>
  <c r="P52" i="44"/>
  <c r="O52" i="44"/>
  <c r="W51" i="44"/>
  <c r="W50" i="44"/>
  <c r="W49" i="44"/>
  <c r="W48" i="44"/>
  <c r="W52" i="44" s="1"/>
  <c r="Q45" i="44"/>
  <c r="P45" i="44"/>
  <c r="P54" i="44" s="1"/>
  <c r="O45" i="44"/>
  <c r="W44" i="44"/>
  <c r="W43" i="44"/>
  <c r="W42" i="44"/>
  <c r="W41" i="44"/>
  <c r="W40" i="44"/>
  <c r="W39" i="44"/>
  <c r="W38" i="44"/>
  <c r="W37" i="44"/>
  <c r="W36" i="44"/>
  <c r="W35" i="44"/>
  <c r="W34" i="44"/>
  <c r="W33" i="44"/>
  <c r="W32" i="44"/>
  <c r="W31" i="44"/>
  <c r="W30" i="44"/>
  <c r="W29" i="44"/>
  <c r="W28" i="44"/>
  <c r="W27" i="44"/>
  <c r="AA26" i="44"/>
  <c r="AA45" i="44" s="1"/>
  <c r="AA54" i="44" s="1"/>
  <c r="Z26" i="44"/>
  <c r="Y26" i="44"/>
  <c r="X26" i="44"/>
  <c r="V26" i="44"/>
  <c r="U26" i="44"/>
  <c r="T26" i="44"/>
  <c r="S26" i="44"/>
  <c r="S45" i="44" s="1"/>
  <c r="S54" i="44" s="1"/>
  <c r="R26" i="44"/>
  <c r="R15" i="44" s="1"/>
  <c r="W25" i="44"/>
  <c r="W24" i="44"/>
  <c r="W23" i="44"/>
  <c r="W22" i="44"/>
  <c r="W21" i="44"/>
  <c r="W20" i="44"/>
  <c r="W19" i="44"/>
  <c r="W18" i="44"/>
  <c r="W17" i="44"/>
  <c r="AA16" i="44"/>
  <c r="Z16" i="44"/>
  <c r="Z15" i="44" s="1"/>
  <c r="Y16" i="44"/>
  <c r="Y15" i="44" s="1"/>
  <c r="X16" i="44"/>
  <c r="X15" i="44" s="1"/>
  <c r="V16" i="44"/>
  <c r="U16" i="44"/>
  <c r="T16" i="44"/>
  <c r="T15" i="44" s="1"/>
  <c r="S16" i="44"/>
  <c r="R16" i="44"/>
  <c r="W12" i="44"/>
  <c r="W11" i="44"/>
  <c r="W10" i="44"/>
  <c r="W9" i="44"/>
  <c r="AA8" i="44"/>
  <c r="Z8" i="44"/>
  <c r="Z7" i="44" s="1"/>
  <c r="Y8" i="44"/>
  <c r="Y7" i="44" s="1"/>
  <c r="X8" i="44"/>
  <c r="X7" i="44" s="1"/>
  <c r="V8" i="44"/>
  <c r="V7" i="44" s="1"/>
  <c r="U8" i="44"/>
  <c r="U7" i="44" s="1"/>
  <c r="T8" i="44"/>
  <c r="S8" i="44"/>
  <c r="S7" i="44" s="1"/>
  <c r="R8" i="44"/>
  <c r="R7" i="44" s="1"/>
  <c r="AA7" i="44"/>
  <c r="T7" i="44"/>
  <c r="B4" i="44"/>
  <c r="B2" i="44"/>
  <c r="T45" i="44" l="1"/>
  <c r="T54" i="44" s="1"/>
  <c r="S15" i="44"/>
  <c r="U45" i="44"/>
  <c r="U54" i="44" s="1"/>
  <c r="W26" i="44"/>
  <c r="W45" i="44" s="1"/>
  <c r="W54" i="44" s="1"/>
  <c r="O54" i="44"/>
  <c r="V45" i="44"/>
  <c r="V54" i="44" s="1"/>
  <c r="R45" i="44"/>
  <c r="R54" i="44" s="1"/>
  <c r="AA15" i="44"/>
  <c r="Q54" i="44"/>
  <c r="W8" i="44"/>
  <c r="W7" i="44" s="1"/>
  <c r="W16" i="44"/>
  <c r="W15" i="44"/>
  <c r="X45" i="44"/>
  <c r="X54" i="44" s="1"/>
  <c r="U15" i="44"/>
  <c r="Y45" i="44"/>
  <c r="Y54" i="44" s="1"/>
  <c r="V15" i="44"/>
  <c r="Z45" i="44"/>
  <c r="Z54" i="44" s="1"/>
  <c r="N43" i="42" l="1"/>
  <c r="N42" i="42"/>
  <c r="N41" i="42"/>
  <c r="N40" i="42"/>
  <c r="N39" i="42"/>
  <c r="N38" i="42"/>
  <c r="N37" i="42"/>
  <c r="N36" i="42"/>
  <c r="N35" i="42"/>
  <c r="N34" i="42"/>
  <c r="M33" i="42"/>
  <c r="L33" i="42"/>
  <c r="K33" i="42"/>
  <c r="J33" i="42"/>
  <c r="I33" i="42"/>
  <c r="H33" i="42"/>
  <c r="G33" i="42"/>
  <c r="F33" i="42"/>
  <c r="E33" i="42"/>
  <c r="D33" i="42"/>
  <c r="C33" i="42"/>
  <c r="B33" i="42"/>
  <c r="N32" i="42"/>
  <c r="B30" i="42"/>
  <c r="M29" i="42"/>
  <c r="M30" i="42" s="1"/>
  <c r="L29" i="42"/>
  <c r="K29" i="42"/>
  <c r="J29" i="42"/>
  <c r="J30" i="42" s="1"/>
  <c r="I29" i="42"/>
  <c r="H29" i="42"/>
  <c r="G29" i="42"/>
  <c r="F29" i="42"/>
  <c r="E29" i="42"/>
  <c r="D29" i="42"/>
  <c r="C29" i="42"/>
  <c r="C30" i="42" s="1"/>
  <c r="N28" i="42"/>
  <c r="N27" i="42"/>
  <c r="N26" i="42"/>
  <c r="N25" i="42"/>
  <c r="N24" i="42"/>
  <c r="N23" i="42"/>
  <c r="N22" i="42"/>
  <c r="N21" i="42"/>
  <c r="L20" i="42"/>
  <c r="L30" i="42" s="1"/>
  <c r="K20" i="42"/>
  <c r="K30" i="42" s="1"/>
  <c r="I20" i="42"/>
  <c r="H20" i="42"/>
  <c r="G20" i="42"/>
  <c r="F20" i="42"/>
  <c r="E20" i="42"/>
  <c r="E30" i="42" s="1"/>
  <c r="D20" i="42"/>
  <c r="D30" i="42" s="1"/>
  <c r="N19" i="42"/>
  <c r="N18" i="42"/>
  <c r="N17" i="42"/>
  <c r="M17" i="42"/>
  <c r="L17" i="42"/>
  <c r="K17" i="42"/>
  <c r="J17" i="42"/>
  <c r="I17" i="42"/>
  <c r="H17" i="42"/>
  <c r="G17" i="42"/>
  <c r="F17" i="42"/>
  <c r="E17" i="42"/>
  <c r="D17" i="42"/>
  <c r="C17" i="42"/>
  <c r="B17" i="42"/>
  <c r="N16" i="42"/>
  <c r="M14" i="42"/>
  <c r="L14" i="42"/>
  <c r="K14" i="42"/>
  <c r="J14" i="42"/>
  <c r="I14" i="42"/>
  <c r="H14" i="42"/>
  <c r="G14" i="42"/>
  <c r="F14" i="42"/>
  <c r="E14" i="42"/>
  <c r="C14" i="42"/>
  <c r="D13" i="42"/>
  <c r="D14" i="42" s="1"/>
  <c r="B13" i="42"/>
  <c r="B14" i="42" s="1"/>
  <c r="N12" i="42"/>
  <c r="N11" i="42"/>
  <c r="N10" i="42"/>
  <c r="N9" i="42"/>
  <c r="N8" i="42"/>
  <c r="N7" i="42"/>
  <c r="N6" i="42"/>
  <c r="N5" i="42"/>
  <c r="N4" i="42"/>
  <c r="N3" i="42"/>
  <c r="E11" i="31"/>
  <c r="H10" i="31"/>
  <c r="G9" i="31"/>
  <c r="G10" i="31"/>
  <c r="E10" i="31"/>
  <c r="F10" i="31" s="1"/>
  <c r="F9" i="31"/>
  <c r="E9" i="31"/>
  <c r="E7" i="31"/>
  <c r="D12" i="31"/>
  <c r="F30" i="42" l="1"/>
  <c r="I30" i="42"/>
  <c r="G30" i="42"/>
  <c r="O33" i="42"/>
  <c r="N29" i="42"/>
  <c r="H30" i="42"/>
  <c r="N14" i="42"/>
  <c r="O30" i="42"/>
  <c r="O14" i="42"/>
  <c r="O4" i="42"/>
  <c r="N20" i="42"/>
  <c r="N13" i="42"/>
  <c r="N33" i="42"/>
  <c r="N30" i="42" l="1"/>
  <c r="O20" i="42"/>
  <c r="I18" i="32" l="1"/>
  <c r="I20" i="32"/>
  <c r="J17" i="32" s="1"/>
  <c r="K16" i="32" s="1"/>
  <c r="I28" i="32"/>
  <c r="J26" i="32" s="1"/>
  <c r="H55" i="32"/>
  <c r="I37" i="32" l="1"/>
  <c r="I39" i="32"/>
  <c r="I45" i="32"/>
  <c r="I48" i="32"/>
  <c r="I55" i="32"/>
  <c r="J8" i="32"/>
  <c r="K7" i="32" s="1"/>
  <c r="L6" i="32" s="1"/>
  <c r="J36" i="32" l="1"/>
  <c r="K25" i="32" s="1"/>
  <c r="L15" i="32" s="1"/>
  <c r="C12" i="31" l="1"/>
  <c r="B12" i="31"/>
  <c r="C13" i="31" l="1"/>
</calcChain>
</file>

<file path=xl/comments1.xml><?xml version="1.0" encoding="utf-8"?>
<comments xmlns="http://schemas.openxmlformats.org/spreadsheetml/2006/main">
  <authors>
    <author>Gabriela Diaz Galindo</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<sst xmlns="http://schemas.openxmlformats.org/spreadsheetml/2006/main" count="4567" uniqueCount="1339">
  <si>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</si>
  <si>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</si>
  <si>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</si>
  <si>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</si>
  <si>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</si>
  <si>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</si>
  <si>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</si>
  <si>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</si>
  <si>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</si>
  <si>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</si>
  <si>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</si>
  <si>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</si>
  <si>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</si>
  <si>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</si>
  <si>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</si>
  <si>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</si>
  <si>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</si>
  <si>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</si>
  <si>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</si>
  <si>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</si>
  <si>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</si>
  <si>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</si>
  <si>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</si>
  <si>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</si>
  <si>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</si>
  <si>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</si>
  <si>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</si>
  <si>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</si>
  <si>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</si>
  <si>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</si>
  <si>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</si>
  <si>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</si>
  <si>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</si>
  <si>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</si>
  <si>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</si>
  <si>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</si>
  <si>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</si>
  <si>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</si>
  <si>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</si>
  <si>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</si>
  <si>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</si>
  <si>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</si>
  <si>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</si>
  <si>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</si>
  <si>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</si>
  <si>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</si>
  <si>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</si>
  <si>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</si>
  <si>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</si>
  <si>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</si>
  <si>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</si>
  <si>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</si>
  <si>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</si>
  <si>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</si>
  <si>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</si>
  <si>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</si>
  <si>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</si>
  <si>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</si>
  <si>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</si>
  <si>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</si>
  <si>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</si>
  <si>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</si>
  <si>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</si>
  <si>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</si>
  <si>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</si>
  <si>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</si>
  <si>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</si>
  <si>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</si>
  <si>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</si>
  <si>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</si>
  <si>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</si>
  <si>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</si>
  <si>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</si>
  <si>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</si>
  <si>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</si>
  <si>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</si>
  <si>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</si>
  <si>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</si>
  <si>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</si>
  <si>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</si>
  <si>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</si>
  <si>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</si>
  <si>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</si>
  <si>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</si>
  <si>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</si>
  <si>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</si>
  <si>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</si>
  <si>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</si>
  <si>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</si>
  <si>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</si>
  <si>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</si>
  <si>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</si>
  <si>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</si>
  <si>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</si>
  <si>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</si>
  <si>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</si>
  <si>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</si>
  <si>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</si>
  <si>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</si>
  <si>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</si>
  <si>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</si>
  <si>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</si>
  <si>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</si>
  <si>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</si>
  <si>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</si>
  <si>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</si>
  <si>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</si>
  <si>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</si>
  <si>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</si>
  <si>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</si>
  <si>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</si>
  <si>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</si>
  <si>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</si>
  <si>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</si>
  <si>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</si>
  <si>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</si>
  <si>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</si>
  <si>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</si>
  <si>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</si>
  <si>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</si>
  <si>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80101500
80101600
80101509</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</si>
  <si>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</si>
  <si>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</si>
  <si>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</si>
  <si>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</si>
  <si>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</si>
  <si>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</si>
  <si>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</si>
  <si>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</si>
  <si>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</si>
  <si>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</si>
  <si>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</si>
  <si>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</si>
  <si>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</si>
  <si>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</si>
  <si>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JULIAN MAURICIO MARTINEZ ALVARADO
COORDINADOR GRUPO GESTIÓN ADMINISTRATIVA</t>
  </si>
  <si>
    <t>DEPARTAMENTO ADMINISTRATIVO DE LA FUNCIÓN PÚBLICA</t>
  </si>
  <si>
    <t/>
  </si>
  <si>
    <t>TIPO</t>
  </si>
  <si>
    <t>CTA</t>
  </si>
  <si>
    <t>SUB
CTA</t>
  </si>
  <si>
    <t>OBJ</t>
  </si>
  <si>
    <t>ORD</t>
  </si>
  <si>
    <t>SOR
ORD</t>
  </si>
  <si>
    <t>FUENTE</t>
  </si>
  <si>
    <t>REC</t>
  </si>
  <si>
    <t>SIT</t>
  </si>
  <si>
    <t>DESCRIPCION</t>
  </si>
  <si>
    <t>APR. INICIAL</t>
  </si>
  <si>
    <t>APR. ADICIONADA</t>
  </si>
  <si>
    <t>APR. VIGENTE</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</si>
  <si>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</si>
  <si>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</si>
  <si>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</si>
  <si>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</si>
  <si>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</si>
  <si>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</si>
  <si>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</si>
  <si>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</si>
  <si>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</si>
  <si>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</si>
  <si>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</si>
  <si>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</si>
  <si>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</si>
  <si>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</si>
  <si>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</si>
  <si>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</si>
  <si>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</si>
  <si>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004</t>
  </si>
  <si>
    <t>MAQUINARIA Y EQUIPO</t>
  </si>
  <si>
    <t>04</t>
  </si>
  <si>
    <t>005</t>
  </si>
  <si>
    <t>MAQUINARIA Y APARATOS ELÉCTRICOS</t>
  </si>
  <si>
    <t>007</t>
  </si>
  <si>
    <t>03</t>
  </si>
  <si>
    <t>MATERIALES Y SUMINISTROS</t>
  </si>
  <si>
    <t>002</t>
  </si>
  <si>
    <t>A-02-02-01-002 PRODUCTOS ALIMENTICIOS, BEBIDAS Y TABACO; TEXTILES, PRENDAS DE VESTIR Y PRODUCTOS DE CUERO</t>
  </si>
  <si>
    <t>DOTACIÓN (PRENDAS DE VESTIR Y CALZADO)</t>
  </si>
  <si>
    <t>A-02-02-01-003 OTROS BIENES TRANSPORTABLES (EXCEPTO PRODUCTOS METÁLICOS, MAQUINARIA Y EQUIPO)</t>
  </si>
  <si>
    <t>PRODUCTOS DE HORNOS DE COQUE; PRODUCTOS DE REFINACIÓN DE PETRÓLEO Y COMBUSTIBLE NUCLEAR</t>
  </si>
  <si>
    <t>PRODUCTOS DE CAUCHO Y PLÁSTICO</t>
  </si>
  <si>
    <t>VIDRIO Y PRODUCTOS DE VIDRIO Y OTROS PRODUCTOS NO METÁLICOS N.C.P.</t>
  </si>
  <si>
    <t>A-02-02-01-004 PRODUCTOS METÁLICOS Y PAQUETES DE SOFTWARE</t>
  </si>
  <si>
    <t>PRODUCTOS METÁLICOS ELABORADOS (EXCEPTO MAQUINARIA Y EQUIPO)</t>
  </si>
  <si>
    <t>A-02-02-02 ADQUISICIÓN DE SERVICIOS</t>
  </si>
  <si>
    <t>A-02-02-02-005 SERVICIOS DE LA CONSTRUCCIÓN</t>
  </si>
  <si>
    <t>A-02-02-02-005-004-05 SERVICIOS ESPECIALES DE CONSTRUCCIÓN</t>
  </si>
  <si>
    <t>A-02-02-02-006 SERVICIOS DE ALOJAMIENTO; SERVICIOS DE SUMINISTRO DE COMIDAS Y BEBIDAS; SERVICIOS DE TRANSPORTE; Y SERVICIOS DE DISTRIBUCIÓN DE ELECTRICIDAD, GAS Y AGUA</t>
  </si>
  <si>
    <t>ALOJAMIENTO; SERVICIOS DE SUMINISTROS DE COMIDAS Y BEBIDAS</t>
  </si>
  <si>
    <t>SERVICIOS POSTALES Y DE MENSAJERÍA</t>
  </si>
  <si>
    <t>009</t>
  </si>
  <si>
    <t>A-02-02-02-007 SERVICIOS FINANCIEROS Y SERVICIOS CONEXOS, SERVICIOS INMOBILIARIOS Y SERVICIOS DE LEASING</t>
  </si>
  <si>
    <t>A-02-02-02-008 SERVICIOS PRESTADOS A LAS EMPRESAS Y SERVICIOS DE PRODUCCIÓN</t>
  </si>
  <si>
    <t>A-02-02-02-008-004 SERVICIOS DE TELECOMUNICACIONES, TRANSMISIÓN Y SUMINISTRO DE INFORMACIÓN</t>
  </si>
  <si>
    <t xml:space="preserve">A-02-02-02-008-007-02-4 SERVICIOS DE REPARACIÓN DE MUEBLES </t>
  </si>
  <si>
    <t>A-02-02-02-009 SERVICIOS PARA LA COMUNIDAD, SOCIALES Y PERSONALES</t>
  </si>
  <si>
    <t>SERVICIOS DE ALCANTARILLADO, RECOLECCIÓN, TRATAMIENTO Y DISPOSICIÓN DE DESECHOS Y OTROS SERVICIOS DE SANEAMIENTO AMBIENTAL</t>
  </si>
  <si>
    <t>010</t>
  </si>
  <si>
    <t>A-02-02-02-010 VIÁTICOS DE LOS FUNCIONARIOS EN COMISIÓN</t>
  </si>
  <si>
    <t>VIÁTICOS DE LOS FUNCIONARIOS EN COMISIÓN</t>
  </si>
  <si>
    <t>Nación</t>
  </si>
  <si>
    <t>CSF</t>
  </si>
  <si>
    <t>SSF</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</si>
  <si>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</si>
  <si>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</si>
  <si>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</si>
  <si>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</si>
  <si>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</si>
  <si>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</si>
  <si>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</si>
  <si>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</si>
  <si>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</si>
  <si>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</si>
  <si>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 xml:space="preserve">72101507
72121103
</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</si>
  <si>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</si>
  <si>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</si>
  <si>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</si>
  <si>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MAQUINARIA DE OFICINA , CONTABILIDAD  E INFORMÁTICA</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</si>
  <si>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</si>
  <si>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</si>
  <si>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</si>
  <si>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</si>
  <si>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</si>
  <si>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</si>
  <si>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</si>
  <si>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</si>
  <si>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</si>
  <si>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</si>
  <si>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</si>
  <si>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</si>
  <si>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</si>
  <si>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</si>
  <si>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</si>
  <si>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</si>
  <si>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</si>
  <si>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</si>
  <si>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</si>
  <si>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</si>
  <si>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</si>
  <si>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</si>
  <si>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</si>
  <si>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</si>
  <si>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</si>
  <si>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</si>
  <si>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</si>
  <si>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</si>
  <si>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</si>
  <si>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</si>
  <si>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</si>
  <si>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</si>
  <si>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</si>
  <si>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</si>
  <si>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</si>
  <si>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</si>
  <si>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</si>
  <si>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</si>
  <si>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</si>
  <si>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</si>
  <si>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</si>
  <si>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t>A-02-01-01-004-005-01 MAQUINARIA DE OFICINA, Y CONTABILIDAD  Y SUS PARTES Y ACCESORIOS</t>
  </si>
  <si>
    <t>ADQUISICION DIFERENTES DE ACTIVOS</t>
  </si>
  <si>
    <t>DISPONIBLE</t>
  </si>
  <si>
    <t>APERTURA CAJA MENOR</t>
  </si>
  <si>
    <t>REEMBOLSOS CAJA  MENOR</t>
  </si>
  <si>
    <t>VIGENCIAS FUTURAS COMPROMETIDAS</t>
  </si>
  <si>
    <t>ADICIÓN A CONTRATOS ( SEGUROS ENTIDAD Y FUNCIONARIOS)</t>
  </si>
  <si>
    <t>DISPONIBILIDAD PARA EL PAA 2020</t>
  </si>
  <si>
    <t>SUMAS IGUALES</t>
  </si>
  <si>
    <t>ADQUISICION DE ACTIVOS NO FINANCIEROS</t>
  </si>
  <si>
    <t>PRESUPUESTO ASIGNADO ADQUISICIÓN ACTIVOS</t>
  </si>
  <si>
    <t>PRESUPUESTO ASIGNADO ADQUISCIÓN DIFERENTES DE ACTIVOS</t>
  </si>
  <si>
    <t>A-02-01-01-004-007 EQUIPOS, APARATOS DE RADIO Y TELECOMUNICACIONES</t>
  </si>
  <si>
    <t>A-02-02-01-003-002 PASTA O PULPA, PAPEL Y PRODUCTOS DE PAPEL; IMPRESOS Y ARTÍCULOS RELACIONADOS</t>
  </si>
  <si>
    <t>A-02-02-01-003-00 PRODUCTOS DE HORNOS DE COQUE; PRODUCTOS DE REFINACIÓN DE PETRÓLEO Y COMBUSTIBLE NUCLEAR</t>
  </si>
  <si>
    <t>A-02-02-01-003-005  OTROS PRODUCTOS QUÍMICOS; FIBRAS ARTIFICIALES (O FIBRAS INDUSTRIALES HECHAS POR EL HOMBRE)</t>
  </si>
  <si>
    <t>A-02-02-01-003-008 OTROS BIENES TRANSPORTABLES N.C.P.</t>
  </si>
  <si>
    <t>RESOLUCION DE DISTRIBUCIÓN PRESUPUESTAL 
CUENTA</t>
  </si>
  <si>
    <t>RESOLUCION DE DISTRIBUCIÓN PRESUPUESTAL 
SUBCUENTA</t>
  </si>
  <si>
    <t>RESOLUCION DE DISTRIBUCIÓN PRESUPUESTAL 
 OBJETO</t>
  </si>
  <si>
    <t>RESOLUCION DE DISTRIBUCIÓN PRESUPUESTAL
ORDINALES</t>
  </si>
  <si>
    <t>RESOLUCION DE DISTRIBUCIÓN PRESUPUESTAL
SUBORDINALES</t>
  </si>
  <si>
    <t>ADQUISICIÓN DIFERENTES ACTIVOS</t>
  </si>
  <si>
    <t>A-02-02-02-005-004 SERVICIOS DE CONSTRUCCIÓN</t>
  </si>
  <si>
    <t>A-02-02-02-006-007 SERVICIOS DE APOYO AL TRANSPORTE</t>
  </si>
  <si>
    <t>A-02-02-02-006-009 SERVICIOS DE DISTRIBUCIÓN DE ELECTRICIDAD, GAS Y AGUA ( POR CUENTA PROPIA)</t>
  </si>
  <si>
    <t>A-02-02-02-007-001 SERVICIOS FINANCIEROS Y SERVICIOS CONEXOS</t>
  </si>
  <si>
    <t>A-02-02-02-008-002 SERVICIOS JURÍDICOS Y CONTABLES</t>
  </si>
  <si>
    <t>A-02-02-02-008-004 SERVICIOS DE TELECOMUNICACINES, TRANSMISIÓN Y SUMINISTRO DE INFORMACIÓN</t>
  </si>
  <si>
    <t>A-02-02-02-008-005 SERVICIOS DE SOPORTE</t>
  </si>
  <si>
    <t>A-02-02-02-008-007 SERVICIOS DE MANTENIMIENTO, REPARACIÓN E INSTALACIÓN (EXCEPTO SERVICIOS DE CONSTRUCCIÓN)</t>
  </si>
  <si>
    <t>A-02-02-02-008-009 OTROS SERVICIOS DE FABRICACIÓN; SERVICIOS DE EDICIÓN, IMPRESIÓN Y REPRODUCCIÓN; SERVICIOS DE RECUPERACIÓN DE MATERIALES</t>
  </si>
  <si>
    <t>A-02-02-02-009-006 SERVICIOS DE ESPARCIMIENTO, CULTURALES Y DEPORTIVOS</t>
  </si>
  <si>
    <t>A-02-02-02-009-007  OTROS SERVICIOS</t>
  </si>
  <si>
    <t>DISTRIBUCIÓN PRESUPUESTAL AÑO 2020</t>
  </si>
  <si>
    <t>FECHA 2 DE ENERO 2020.</t>
  </si>
  <si>
    <t>Elaboró: Julian Mauricio Martínez Alvarado - GGA</t>
  </si>
  <si>
    <t>PRESUPUESTO DISPONIBLE PARA ATENDER NECESIDADES DE BIENES Y SERVICIOS POR FUNCIONAMIENTO</t>
  </si>
  <si>
    <t>A-02-02-02-007-002  SERVICIOS INMOBILIARIOS</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</si>
  <si>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</si>
  <si>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</si>
  <si>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</si>
  <si>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</si>
  <si>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</si>
  <si>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</si>
  <si>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</si>
  <si>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</si>
  <si>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</si>
  <si>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</si>
  <si>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</si>
  <si>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</si>
  <si>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 contrato de suminsitro)    LINEA PAA No 3</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</si>
  <si>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</si>
  <si>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</si>
  <si>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</si>
  <si>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</si>
  <si>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</si>
  <si>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</si>
  <si>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</si>
  <si>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</si>
  <si>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</si>
  <si>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</si>
  <si>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</si>
  <si>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</si>
  <si>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Adquisición de bienes para el bienestar de los servidores públicos de la entidad.( GRECAS - HORNOS)  LINEA PAA No 16</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</si>
  <si>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</si>
  <si>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</si>
  <si>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</si>
  <si>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</si>
  <si>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</si>
  <si>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Estudios técnicos de sismorresistencia del edificio sede  LINEA PAA No 20</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</si>
  <si>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</si>
  <si>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</si>
  <si>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</si>
  <si>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</si>
  <si>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</si>
  <si>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</si>
  <si>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Interventoría técnica, administrativa y financiera  LINEA PAA No 29</t>
  </si>
  <si>
    <t>Impresora a color trabajo pesado  LINEA PAA No 30</t>
  </si>
  <si>
    <t>Radios de comunicación  LINEA PAA No 31</t>
  </si>
  <si>
    <t>Servicio de mantenimiento preventivo y correctivo  para el parque automotor del Departamento, incluidos los repuestos  LINEA PAA No 32</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</si>
  <si>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</si>
  <si>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</si>
  <si>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</si>
  <si>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</si>
  <si>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</si>
  <si>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</si>
  <si>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</si>
  <si>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</si>
  <si>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</si>
  <si>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</si>
  <si>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</si>
  <si>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</si>
  <si>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</si>
  <si>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</si>
  <si>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</si>
  <si>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</si>
  <si>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</si>
  <si>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</si>
  <si>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</si>
  <si>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</si>
  <si>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</si>
  <si>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</si>
  <si>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</si>
  <si>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</si>
  <si>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</si>
  <si>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</si>
  <si>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desarrollo, ajustes y parametrización de la APP de Función Pública  LINEA PAA No 57</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</si>
  <si>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</si>
  <si>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</si>
  <si>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</si>
  <si>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</si>
  <si>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</si>
  <si>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</si>
  <si>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</si>
  <si>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</si>
  <si>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</si>
  <si>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</si>
  <si>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</si>
  <si>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Dotacion industrial para el personal de apoyo de la entidad y los brigadistas.  LINEA PAA No 71</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</si>
  <si>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</si>
  <si>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</si>
  <si>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</si>
  <si>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</si>
  <si>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Adquirir los certificados para la implementación de firma digital y estampado cronologico como mecanismo de protección y autenticidad e integridad de los documentos electrónicos de archivo dentro del Sistema de Gestión Documental   LINEA PAA No 76</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</si>
  <si>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</si>
  <si>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</si>
  <si>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</si>
  <si>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</si>
  <si>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</si>
  <si>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</si>
  <si>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</si>
  <si>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</si>
  <si>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</si>
  <si>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</si>
  <si>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</si>
  <si>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</si>
  <si>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</si>
  <si>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</si>
  <si>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</si>
  <si>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</si>
  <si>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</si>
  <si>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</si>
  <si>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</si>
  <si>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</si>
  <si>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</si>
  <si>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</si>
  <si>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</si>
  <si>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</si>
  <si>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</si>
  <si>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</si>
  <si>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</si>
  <si>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</si>
  <si>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</si>
  <si>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</si>
  <si>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</si>
  <si>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</si>
  <si>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</si>
  <si>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</si>
  <si>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</si>
  <si>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</si>
  <si>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</si>
  <si>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</si>
  <si>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</si>
  <si>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</si>
  <si>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</si>
  <si>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</si>
  <si>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</si>
  <si>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</si>
  <si>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</si>
  <si>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</si>
  <si>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</si>
  <si>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</si>
  <si>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</si>
  <si>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</si>
  <si>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</si>
  <si>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</si>
  <si>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</si>
  <si>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</si>
  <si>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</si>
  <si>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</si>
  <si>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</si>
  <si>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</si>
  <si>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</si>
  <si>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</si>
  <si>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</si>
  <si>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</si>
  <si>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</si>
  <si>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</si>
  <si>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</si>
  <si>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</si>
  <si>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</si>
  <si>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</si>
  <si>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</si>
  <si>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</si>
  <si>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</si>
  <si>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</si>
  <si>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</si>
  <si>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</si>
  <si>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</si>
  <si>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</si>
  <si>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</si>
  <si>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</si>
  <si>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</si>
  <si>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</si>
  <si>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</si>
  <si>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</si>
  <si>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</si>
  <si>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</si>
  <si>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</si>
  <si>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</si>
  <si>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</si>
  <si>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</si>
  <si>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</si>
  <si>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</si>
  <si>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</si>
  <si>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</si>
  <si>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</si>
  <si>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</si>
  <si>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</si>
  <si>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</si>
  <si>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</si>
  <si>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</si>
  <si>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</si>
  <si>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</si>
  <si>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</si>
  <si>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</si>
  <si>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</si>
  <si>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</si>
  <si>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</si>
  <si>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</si>
  <si>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</si>
  <si>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</si>
  <si>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</si>
  <si>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</si>
  <si>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</si>
  <si>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</si>
  <si>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</si>
  <si>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</si>
  <si>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</si>
  <si>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</si>
  <si>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</si>
  <si>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</si>
  <si>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</si>
  <si>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</si>
  <si>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</si>
  <si>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</si>
  <si>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</si>
  <si>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</si>
  <si>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</si>
  <si>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</si>
  <si>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</si>
  <si>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</si>
  <si>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</si>
  <si>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</si>
  <si>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</si>
  <si>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</si>
  <si>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</si>
  <si>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</si>
  <si>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</si>
  <si>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</si>
  <si>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</si>
  <si>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</si>
  <si>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</si>
  <si>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</si>
  <si>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</si>
  <si>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</si>
  <si>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</si>
  <si>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</si>
  <si>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</si>
  <si>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</si>
  <si>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</si>
  <si>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</si>
  <si>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</si>
  <si>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</si>
  <si>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</si>
  <si>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</si>
  <si>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43212200
43201800
43201600</t>
  </si>
  <si>
    <t>32131000
39121000</t>
  </si>
  <si>
    <t>81111500
43211500</t>
  </si>
  <si>
    <t>81111500
81111800
43233500</t>
  </si>
  <si>
    <t>81112200
81111500
43232300
81112500
81112501</t>
  </si>
  <si>
    <t>81111500
81111800
43233200
43233205</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</si>
  <si>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</si>
  <si>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</si>
  <si>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</si>
  <si>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</si>
  <si>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</si>
  <si>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</si>
  <si>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</si>
  <si>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</si>
  <si>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</si>
  <si>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</si>
  <si>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</si>
  <si>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</si>
  <si>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</si>
  <si>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</si>
  <si>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</si>
  <si>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</si>
  <si>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</si>
  <si>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</si>
  <si>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</si>
  <si>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</si>
  <si>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</si>
  <si>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</si>
  <si>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</si>
  <si>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</si>
  <si>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</si>
  <si>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</si>
  <si>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</si>
  <si>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</si>
  <si>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</si>
  <si>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</si>
  <si>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</si>
  <si>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</si>
  <si>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</si>
  <si>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</si>
  <si>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</si>
  <si>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</si>
  <si>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</si>
  <si>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</si>
  <si>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</si>
  <si>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</si>
  <si>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</si>
  <si>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</si>
  <si>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</si>
  <si>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</si>
  <si>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</si>
  <si>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</si>
  <si>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</si>
  <si>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</si>
  <si>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</si>
  <si>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</si>
  <si>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</si>
  <si>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</si>
  <si>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</si>
  <si>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</si>
  <si>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</si>
  <si>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</si>
  <si>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</si>
  <si>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</si>
  <si>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</si>
  <si>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</si>
  <si>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</si>
  <si>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</si>
  <si>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</si>
  <si>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</si>
  <si>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</si>
  <si>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</si>
  <si>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</si>
  <si>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</si>
  <si>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</si>
  <si>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</si>
  <si>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</si>
  <si>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</si>
  <si>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</si>
  <si>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</si>
  <si>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</si>
  <si>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</si>
  <si>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</si>
  <si>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</si>
  <si>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</si>
  <si>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</si>
  <si>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</si>
  <si>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</si>
  <si>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</si>
  <si>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</si>
  <si>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</si>
  <si>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</si>
  <si>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</si>
  <si>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</si>
  <si>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</si>
  <si>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</si>
  <si>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</si>
  <si>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</si>
  <si>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</si>
  <si>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</si>
  <si>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</si>
  <si>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</si>
  <si>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</si>
  <si>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</si>
  <si>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</si>
  <si>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</si>
  <si>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</si>
  <si>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</si>
  <si>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</si>
  <si>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</si>
  <si>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</si>
  <si>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</si>
  <si>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</si>
  <si>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</si>
  <si>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</si>
  <si>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</si>
  <si>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</si>
  <si>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</si>
  <si>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</si>
  <si>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</si>
  <si>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</si>
  <si>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</si>
  <si>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</si>
  <si>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</si>
  <si>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</si>
  <si>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</si>
  <si>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</si>
  <si>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</si>
  <si>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</si>
  <si>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</si>
  <si>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</si>
  <si>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</si>
  <si>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</si>
  <si>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</si>
  <si>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</si>
  <si>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</si>
  <si>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</si>
  <si>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</si>
  <si>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</si>
  <si>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</si>
  <si>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</si>
  <si>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</si>
  <si>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</si>
  <si>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</si>
  <si>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</si>
  <si>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</si>
  <si>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</si>
  <si>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</si>
  <si>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</si>
  <si>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</si>
  <si>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</si>
  <si>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</si>
  <si>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</si>
  <si>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</si>
  <si>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</si>
  <si>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</si>
  <si>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</si>
  <si>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</si>
  <si>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</si>
  <si>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</si>
  <si>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</si>
  <si>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</si>
  <si>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</si>
  <si>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</si>
  <si>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</si>
  <si>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</si>
  <si>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</si>
  <si>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</si>
  <si>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</si>
  <si>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</si>
  <si>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</si>
  <si>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</si>
  <si>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</si>
  <si>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</si>
  <si>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</si>
  <si>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</si>
  <si>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</si>
  <si>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</si>
  <si>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</si>
  <si>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</si>
  <si>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</si>
  <si>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</si>
  <si>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</si>
  <si>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</si>
  <si>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</si>
  <si>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</si>
  <si>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</si>
  <si>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</si>
  <si>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</si>
  <si>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</si>
  <si>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</si>
  <si>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</si>
  <si>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</si>
  <si>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</si>
  <si>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</si>
  <si>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</si>
  <si>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</si>
  <si>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</si>
  <si>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</si>
  <si>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</si>
  <si>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</si>
  <si>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</si>
  <si>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</si>
  <si>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</si>
  <si>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</si>
  <si>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</si>
  <si>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</si>
  <si>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</si>
  <si>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</si>
  <si>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</si>
  <si>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</si>
  <si>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</si>
  <si>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</si>
  <si>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</si>
  <si>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</si>
  <si>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</si>
  <si>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</si>
  <si>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</si>
  <si>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</si>
  <si>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</si>
  <si>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</si>
  <si>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</si>
  <si>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</si>
  <si>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</si>
  <si>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</si>
  <si>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</si>
  <si>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</si>
  <si>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</si>
  <si>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</si>
  <si>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</si>
  <si>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</si>
  <si>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</si>
  <si>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</si>
  <si>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</si>
  <si>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</si>
  <si>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</si>
  <si>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</si>
  <si>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</si>
  <si>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</si>
  <si>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</si>
  <si>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</si>
  <si>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</si>
  <si>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</si>
  <si>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</si>
  <si>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</si>
  <si>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</si>
  <si>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</si>
  <si>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</si>
  <si>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</si>
  <si>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</si>
  <si>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</si>
  <si>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</si>
  <si>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</si>
  <si>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</si>
  <si>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</si>
  <si>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</si>
  <si>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</si>
  <si>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</si>
  <si>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</si>
  <si>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</si>
  <si>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</si>
  <si>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</si>
  <si>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</si>
  <si>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</si>
  <si>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</si>
  <si>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</si>
  <si>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</si>
  <si>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</si>
  <si>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</si>
  <si>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</si>
  <si>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</si>
  <si>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</si>
  <si>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</si>
  <si>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</si>
  <si>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</si>
  <si>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</si>
  <si>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</si>
  <si>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</si>
  <si>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</si>
  <si>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</si>
  <si>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</si>
  <si>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</si>
  <si>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</si>
  <si>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</si>
  <si>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</si>
  <si>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</si>
  <si>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</si>
  <si>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</si>
  <si>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</si>
  <si>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</si>
  <si>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</si>
  <si>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</si>
  <si>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</si>
  <si>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</si>
  <si>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</si>
  <si>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</si>
  <si>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</si>
  <si>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</si>
  <si>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</si>
  <si>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</si>
  <si>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</si>
  <si>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</si>
  <si>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</si>
  <si>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</si>
  <si>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</si>
  <si>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</si>
  <si>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</si>
  <si>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</si>
  <si>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</si>
  <si>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</si>
  <si>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</si>
  <si>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</si>
  <si>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</si>
  <si>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</si>
  <si>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</si>
  <si>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</si>
  <si>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</si>
  <si>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</si>
  <si>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</si>
  <si>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</si>
  <si>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</si>
  <si>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</si>
  <si>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</si>
  <si>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</si>
  <si>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</si>
  <si>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</si>
  <si>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</si>
  <si>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</si>
  <si>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</si>
  <si>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</si>
  <si>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</si>
  <si>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</si>
  <si>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</si>
  <si>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</si>
  <si>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</si>
  <si>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</si>
  <si>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</si>
  <si>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</si>
  <si>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</si>
  <si>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</si>
  <si>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</si>
  <si>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</si>
  <si>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</si>
  <si>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</si>
  <si>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</si>
  <si>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</si>
  <si>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</si>
  <si>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</si>
  <si>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</si>
  <si>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</si>
  <si>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</si>
  <si>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</si>
  <si>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</si>
  <si>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</si>
  <si>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</si>
  <si>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</si>
  <si>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</si>
  <si>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</si>
  <si>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</si>
  <si>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</si>
  <si>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</si>
  <si>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</si>
  <si>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</si>
  <si>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</si>
  <si>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</si>
  <si>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</si>
  <si>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</si>
  <si>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</si>
  <si>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</si>
  <si>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</si>
  <si>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</si>
  <si>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</si>
  <si>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</si>
  <si>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</si>
  <si>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</si>
  <si>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</si>
  <si>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</si>
  <si>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</si>
  <si>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</si>
  <si>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</si>
  <si>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</si>
  <si>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</si>
  <si>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</si>
  <si>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</si>
  <si>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</si>
  <si>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</si>
  <si>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</si>
  <si>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</si>
  <si>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</si>
  <si>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</si>
  <si>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</si>
  <si>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</si>
  <si>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</si>
  <si>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</si>
  <si>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</si>
  <si>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</si>
  <si>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</si>
  <si>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</si>
  <si>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</si>
  <si>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</si>
  <si>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</si>
  <si>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</si>
  <si>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</si>
  <si>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</si>
  <si>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</si>
  <si>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</si>
  <si>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</si>
  <si>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</si>
  <si>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</si>
  <si>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</si>
  <si>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</si>
  <si>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</si>
  <si>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</si>
  <si>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</si>
  <si>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</si>
  <si>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</si>
  <si>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</si>
  <si>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</si>
  <si>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</si>
  <si>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</si>
  <si>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</si>
  <si>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</si>
  <si>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</si>
  <si>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</si>
  <si>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</si>
  <si>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</si>
  <si>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</si>
  <si>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</si>
  <si>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</si>
  <si>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</si>
  <si>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</si>
  <si>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</si>
  <si>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</si>
  <si>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</si>
  <si>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</si>
  <si>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</si>
  <si>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</si>
  <si>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</si>
  <si>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</si>
  <si>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</si>
  <si>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</si>
  <si>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</si>
  <si>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</si>
  <si>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</si>
  <si>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</si>
  <si>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</si>
  <si>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</si>
  <si>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</si>
  <si>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</si>
  <si>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</si>
  <si>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</si>
  <si>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</si>
  <si>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</si>
  <si>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</si>
  <si>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</si>
  <si>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</si>
  <si>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</si>
  <si>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</si>
  <si>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</si>
  <si>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</si>
  <si>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</si>
  <si>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</si>
  <si>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</si>
  <si>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</si>
  <si>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</si>
  <si>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</si>
  <si>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</si>
  <si>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</si>
  <si>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</si>
  <si>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</si>
  <si>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</si>
  <si>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</si>
  <si>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</si>
  <si>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</si>
  <si>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</si>
  <si>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</si>
  <si>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</si>
  <si>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</si>
  <si>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</si>
  <si>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</si>
  <si>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PAGOS NO ASOCIADOS A CONTRATOS (PARQUEADERO + SERVICIOS PUBLICOS)</t>
  </si>
  <si>
    <t>DISTRIBUCIÓN DEL PRESUPUESTO INICIAL</t>
  </si>
  <si>
    <t>DISTRIBUCIÓN DEL PRESUPUESTO  FEBRERO 6 DE 2020</t>
  </si>
  <si>
    <t>BASE PARA DETERMINAR EL ACUERDO DE DESEMPEÑO DE BIENES, SERVICIOS Y OBRAS PÚBLICAS 2020</t>
  </si>
  <si>
    <t xml:space="preserve">SEPT </t>
  </si>
  <si>
    <t>NOV</t>
  </si>
  <si>
    <t>DICIEMBRE</t>
  </si>
  <si>
    <t>TOTAL</t>
  </si>
  <si>
    <t>COMPROMISO</t>
  </si>
  <si>
    <t>CAJA MENOR APERTURA Y REEMBOLSO</t>
  </si>
  <si>
    <t>PARQUEADERO</t>
  </si>
  <si>
    <t>ENERGÍA</t>
  </si>
  <si>
    <t>ACUEDUCTO</t>
  </si>
  <si>
    <t>RESIDUOS ASEO</t>
  </si>
  <si>
    <t>TELEFONÍA</t>
  </si>
  <si>
    <t>VIATICOS</t>
  </si>
  <si>
    <t>VIGENCIAS FUTURAS</t>
  </si>
  <si>
    <t>ADICIÓN CONTRATOS</t>
  </si>
  <si>
    <t>PLAN ANUAL ADQUISICIONES</t>
  </si>
  <si>
    <t>TOTAL ADQUISICIÓN DE BIENES Y SERVICIOS</t>
  </si>
  <si>
    <t>TOTAL IMPUESTOS</t>
  </si>
  <si>
    <t>OBLIGACIONES</t>
  </si>
  <si>
    <t>CAJA MENOR</t>
  </si>
  <si>
    <t>ADICION CONTRATOS</t>
  </si>
  <si>
    <t>Prestación de servicios profesionales  en la Oficina Asesora de Planeación LINEA PAA No 86</t>
  </si>
  <si>
    <t>0505024 - Servicio de educación informal de Multiplicadores en procesos de control social</t>
  </si>
  <si>
    <t>Febrero</t>
  </si>
  <si>
    <t>Prestación de servicios de apoyo a la gestión LINEA PAA No 212</t>
  </si>
  <si>
    <t>OFICINA DE TECNOLOGÍAS DE LA INFORMACIÓN Y LAS COMUNICACIONES</t>
  </si>
  <si>
    <t>JULIANA VALENCIA ANDRADE
 SECRETARIA GENERAL</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</si>
  <si>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</si>
  <si>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</si>
  <si>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</si>
  <si>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</si>
  <si>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</si>
  <si>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</si>
  <si>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</si>
  <si>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</si>
  <si>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</si>
  <si>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</si>
  <si>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</si>
  <si>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</si>
  <si>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</si>
  <si>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</si>
  <si>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</si>
  <si>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</si>
  <si>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</si>
  <si>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</si>
  <si>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</si>
  <si>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</si>
  <si>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</si>
  <si>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</si>
  <si>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</si>
  <si>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</si>
  <si>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</si>
  <si>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</si>
  <si>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</si>
  <si>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</si>
  <si>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</si>
  <si>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</si>
  <si>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</si>
  <si>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</si>
  <si>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</si>
  <si>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</si>
  <si>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</si>
  <si>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</si>
  <si>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</si>
  <si>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</si>
  <si>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</si>
  <si>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</si>
  <si>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</si>
  <si>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</si>
  <si>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</si>
  <si>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MENOR CUANTÍA</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</si>
  <si>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</si>
  <si>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</si>
  <si>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</si>
  <si>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</si>
  <si>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</si>
  <si>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</si>
  <si>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</si>
  <si>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</si>
  <si>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</si>
  <si>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</si>
  <si>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</si>
  <si>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</si>
  <si>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</si>
  <si>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</si>
  <si>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</si>
  <si>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</si>
  <si>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</si>
  <si>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</si>
  <si>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</si>
  <si>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</si>
  <si>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</si>
  <si>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</si>
  <si>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</si>
  <si>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</si>
  <si>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</si>
  <si>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</si>
  <si>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</si>
  <si>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</si>
  <si>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</si>
  <si>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</si>
  <si>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</si>
  <si>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</si>
  <si>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</si>
  <si>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</si>
  <si>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</si>
  <si>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</si>
  <si>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</si>
  <si>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</si>
  <si>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</si>
  <si>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</si>
  <si>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</si>
  <si>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</si>
  <si>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</si>
  <si>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</si>
  <si>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</si>
  <si>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</si>
  <si>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</si>
  <si>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</si>
  <si>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</si>
  <si>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</si>
  <si>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</si>
  <si>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</si>
  <si>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</si>
  <si>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</si>
  <si>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</si>
  <si>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</si>
  <si>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</si>
  <si>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</si>
  <si>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</si>
  <si>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</si>
  <si>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</si>
  <si>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</si>
  <si>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</si>
  <si>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</si>
  <si>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</si>
  <si>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</si>
  <si>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</si>
  <si>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</si>
  <si>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</si>
  <si>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</si>
  <si>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</si>
  <si>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Año Fiscal:</t>
  </si>
  <si>
    <t>Vigencia:</t>
  </si>
  <si>
    <t>Actual</t>
  </si>
  <si>
    <t>Periodo:</t>
  </si>
  <si>
    <t>UEJ</t>
  </si>
  <si>
    <t>NOMBRE UEJ</t>
  </si>
  <si>
    <t>RUBRO</t>
  </si>
  <si>
    <t>ITEM</t>
  </si>
  <si>
    <t>APR. REDUCIDA</t>
  </si>
  <si>
    <t>CONTRACREDITO</t>
  </si>
  <si>
    <t>CREDITO</t>
  </si>
  <si>
    <t>TRASLADOS INTERNOS</t>
  </si>
  <si>
    <t>APR. DISPONIBLE</t>
  </si>
  <si>
    <t>OBLIGACION</t>
  </si>
  <si>
    <t>ORDEN PAGO</t>
  </si>
  <si>
    <t>PAGOS</t>
  </si>
  <si>
    <t>05-01-01</t>
  </si>
  <si>
    <t>DEPARTAMENTO FUNCION PUBLICA - GESTION GENERAL</t>
  </si>
  <si>
    <t>A-02-01-01-003-008</t>
  </si>
  <si>
    <t>10</t>
  </si>
  <si>
    <t>MUEBLES, INSTRUMENTOS MUSICALES, ARTÍCULOS DE DEPORTE Y ANTIGÜEDADES</t>
  </si>
  <si>
    <t>A-02-01-01-004-005</t>
  </si>
  <si>
    <t>MAQUINARIA DE OFICINA, CONTABILIDAD E INFORMÁTICA</t>
  </si>
  <si>
    <t>A-02-01-01-004-006</t>
  </si>
  <si>
    <t>A-02-01-01-004-007</t>
  </si>
  <si>
    <t>EQUIPO Y APARATOS DE RADIO, TELEVISIÓN Y COMUNICACIONES</t>
  </si>
  <si>
    <t>A-02-02-01-002-008</t>
  </si>
  <si>
    <t>A-02-02-01-003-002</t>
  </si>
  <si>
    <t>PASTA O PULPA, PAPEL Y PRODUCTOS DE PAPEL; IMPRESOS Y ARTÍCULOS RELACIONADOS</t>
  </si>
  <si>
    <t>A-02-02-01-003-003</t>
  </si>
  <si>
    <t>A-02-02-01-003-005</t>
  </si>
  <si>
    <t>OTROS PRODUCTOS QUÍMICOS; FIBRAS ARTIFICIALES (O FIBRAS INDUSTRIALES HECHAS POR EL HOMBRE)</t>
  </si>
  <si>
    <t>A-02-02-01-003-006</t>
  </si>
  <si>
    <t>A-02-02-01-003-007</t>
  </si>
  <si>
    <t>A-02-02-01-003-008</t>
  </si>
  <si>
    <t>OTROS BIENES TRANSPORTABLES N.C.P.</t>
  </si>
  <si>
    <t>A-02-02-01-004-002</t>
  </si>
  <si>
    <t>A-02-02-02-005-004</t>
  </si>
  <si>
    <t>SERVICIOS DE CONSTRUCCIÓN</t>
  </si>
  <si>
    <t>A-02-02-02-006-003</t>
  </si>
  <si>
    <t>A-02-02-02-006-004</t>
  </si>
  <si>
    <t>SERVICIOS DE TRANSPORTE DE PASAJEROS</t>
  </si>
  <si>
    <t>A-02-02-02-006-007</t>
  </si>
  <si>
    <t>SERVICIOS DE APOYO AL TRANSPORTE</t>
  </si>
  <si>
    <t>A-02-02-02-006-008</t>
  </si>
  <si>
    <t>A-02-02-02-006-009</t>
  </si>
  <si>
    <t>SERVICIOS DE DISTRIBUCIÓN DE ELECTRICIDAD, GAS Y AGUA (POR CUENTA PROPIA)</t>
  </si>
  <si>
    <t>A-02-02-02-007-001</t>
  </si>
  <si>
    <t>SERVICIOS FINANCIEROS Y SERVICIOS CONEXOS</t>
  </si>
  <si>
    <t>A-02-02-02-007-002</t>
  </si>
  <si>
    <t>SERVICIOS INMOBILIARIOS</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</si>
  <si>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</si>
  <si>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</si>
  <si>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</si>
  <si>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</si>
  <si>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</si>
  <si>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</si>
  <si>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</si>
  <si>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</si>
  <si>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</si>
  <si>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</si>
  <si>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</si>
  <si>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</si>
  <si>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A-02-02-02-009-004</t>
  </si>
  <si>
    <t>A-02-02-02-009-006</t>
  </si>
  <si>
    <t>SERVICIOS DE ESPARCIMIENTO, CULTURALES Y DEPORTIVOS</t>
  </si>
  <si>
    <t>A-02-02-02-009-007</t>
  </si>
  <si>
    <t>OTROS SERVICIOS</t>
  </si>
  <si>
    <t>A-02-02-02-010</t>
  </si>
  <si>
    <t>FUNCIONAMIENTO GASTOS GENERALES</t>
  </si>
  <si>
    <t>A-03-10-01-001</t>
  </si>
  <si>
    <t>SENTENCIAS</t>
  </si>
  <si>
    <t>A-08-01-02-001</t>
  </si>
  <si>
    <t>IMPUESTO PREDIAL Y SOBRETASA AMBIENTAL</t>
  </si>
  <si>
    <t>A-08-01-02-006</t>
  </si>
  <si>
    <t>IMPUESTO SOBRE VEHÍCULOS AUTOMOTORES</t>
  </si>
  <si>
    <t>A-08-04-01</t>
  </si>
  <si>
    <t>11</t>
  </si>
  <si>
    <t>CUOTA DE FISCALIZACIÓN Y AUDITAJE</t>
  </si>
  <si>
    <t>TRANSFERENCIAS</t>
  </si>
  <si>
    <t>Adquisición de servidor  de backup  LINEA PAA No 38</t>
  </si>
  <si>
    <t>9.5</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</si>
  <si>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</si>
  <si>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</si>
  <si>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</si>
  <si>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</si>
  <si>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</si>
  <si>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</si>
  <si>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Memorias RAM para computadores de escritorio y portatiles  LINEA PAA No 64</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</si>
  <si>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</si>
  <si>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</si>
  <si>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</si>
  <si>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</si>
  <si>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</si>
  <si>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</si>
  <si>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</si>
  <si>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</si>
  <si>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</si>
  <si>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</si>
  <si>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</si>
  <si>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</si>
  <si>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</si>
  <si>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</si>
  <si>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</si>
  <si>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</si>
  <si>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</si>
  <si>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</si>
  <si>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</si>
  <si>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</si>
  <si>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</si>
  <si>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</si>
  <si>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</si>
  <si>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</si>
  <si>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</si>
  <si>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</si>
  <si>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</si>
  <si>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</si>
  <si>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r>
      <rPr>
        <b/>
        <sz val="15"/>
        <rFont val="Arial"/>
        <family val="2"/>
      </rPr>
      <t>8520</t>
    </r>
    <r>
      <rPr>
        <sz val="15"/>
        <rFont val="Arial"/>
        <family val="2"/>
      </rPr>
      <t xml:space="preserve"> 18/01/2020</t>
    </r>
  </si>
  <si>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</si>
  <si>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</si>
  <si>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</si>
  <si>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</si>
  <si>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</si>
  <si>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</si>
  <si>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</si>
  <si>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</si>
  <si>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</si>
  <si>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</si>
  <si>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</si>
  <si>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</si>
  <si>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</si>
  <si>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</si>
  <si>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</si>
  <si>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</si>
  <si>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</si>
  <si>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</si>
  <si>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</si>
  <si>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</si>
  <si>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</si>
  <si>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</si>
  <si>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</si>
  <si>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</si>
  <si>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</si>
  <si>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</si>
  <si>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</si>
  <si>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</si>
  <si>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</si>
  <si>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</si>
  <si>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</si>
  <si>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</si>
  <si>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</si>
  <si>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</si>
  <si>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</si>
  <si>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</si>
  <si>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</si>
  <si>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r>
      <rPr>
        <b/>
        <sz val="15"/>
        <rFont val="Arial"/>
        <family val="2"/>
      </rPr>
      <t>18820</t>
    </r>
    <r>
      <rPr>
        <sz val="15"/>
        <rFont val="Arial"/>
        <family val="2"/>
      </rPr>
      <t xml:space="preserve"> 31/01/2020</t>
    </r>
  </si>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</sst>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0.00_-;\-&quot;$&quot;* #,##0.00_-;_-&quot;$&quot;* &quot;-&quot;_-;_-@_-"/>
    <numFmt numFmtId="170" formatCode="_(&quot;$&quot;\ * #,##0_);_(&quot;$&quot;\ * \(#,##0\);_(&quot;$&quot;\ * &quot;-&quot;??_);_(@_)"/>
    <numFmt numFmtId="171" formatCode="_([$$-240A]\ * #,##0.00_);_([$$-240A]\ * \(#,##0.00\);_([$$-240A]\ * &quot;-&quot;??_);_(@_)"/>
    <numFmt numFmtId="172" formatCode="&quot;$&quot;\ #,##0.00"/>
    <numFmt numFmtId="175" formatCode="[$-1240A]&quot;$&quot;\ #,##0.00;\(&quot;$&quot;\ #,##0.00\)"/>
  </numFmts>
  <fonts count="135"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24"/>
      <name val="Arial"/>
      <family val="2"/>
    </font>
    <font>
      <b/>
      <sz val="9"/>
      <color indexed="81"/>
      <name val="Tahoma"/>
      <family val="2"/>
    </font>
    <font>
      <sz val="9"/>
      <color indexed="81"/>
      <name val="Tahoma"/>
      <family val="2"/>
    </font>
    <font>
      <sz val="11"/>
      <color rgb="FF000000"/>
      <name val="Calibri"/>
      <family val="2"/>
      <scheme val="minor"/>
    </font>
    <font>
      <b/>
      <sz val="11"/>
      <name val="Calibri"/>
      <family val="2"/>
    </font>
    <font>
      <sz val="11"/>
      <name val="Calibri"/>
      <family val="2"/>
    </font>
    <font>
      <sz val="9"/>
      <name val="Calibri"/>
      <family val="2"/>
    </font>
    <font>
      <sz val="18"/>
      <name val="Calibri"/>
      <family val="2"/>
    </font>
    <font>
      <b/>
      <sz val="16"/>
      <name val="Calibri"/>
      <family val="2"/>
    </font>
    <font>
      <sz val="20"/>
      <name val="Calibri"/>
      <family val="2"/>
    </font>
    <font>
      <b/>
      <sz val="16"/>
      <color rgb="FFFF0000"/>
      <name val="Calibri"/>
      <family val="2"/>
    </font>
    <font>
      <b/>
      <sz val="9"/>
      <name val="Times New Roman"/>
      <family val="1"/>
    </font>
    <font>
      <b/>
      <sz val="16"/>
      <color theme="0"/>
      <name val="Arial"/>
      <family val="2"/>
    </font>
    <font>
      <b/>
      <sz val="16"/>
      <color rgb="FF002060"/>
      <name val="Arial"/>
      <family val="2"/>
    </font>
    <font>
      <sz val="8"/>
      <name val="Arial"/>
      <family val="2"/>
    </font>
    <font>
      <b/>
      <sz val="16"/>
      <name val="Arial"/>
      <family val="2"/>
    </font>
    <font>
      <sz val="9"/>
      <color theme="0"/>
      <name val="Arial"/>
      <family val="2"/>
    </font>
    <font>
      <sz val="16"/>
      <color theme="0"/>
      <name val="Arial"/>
      <family val="2"/>
    </font>
    <font>
      <sz val="9"/>
      <color theme="0"/>
      <name val="Calibri"/>
      <family val="2"/>
    </font>
    <font>
      <sz val="9"/>
      <name val="Arial"/>
      <family val="2"/>
    </font>
    <font>
      <sz val="16"/>
      <color rgb="FF002060"/>
      <name val="Arial"/>
      <family val="2"/>
    </font>
    <font>
      <sz val="16"/>
      <name val="Arial"/>
      <family val="2"/>
    </font>
    <font>
      <b/>
      <sz val="22"/>
      <name val="Arial"/>
      <family val="2"/>
    </font>
    <font>
      <b/>
      <sz val="9"/>
      <color theme="0"/>
      <name val="Arial"/>
      <family val="2"/>
    </font>
    <font>
      <b/>
      <sz val="18"/>
      <name val="Arial"/>
      <family val="2"/>
    </font>
    <font>
      <b/>
      <sz val="24"/>
      <color theme="0"/>
      <name val="Calibri"/>
      <family val="2"/>
    </font>
    <font>
      <b/>
      <sz val="16"/>
      <color theme="1"/>
      <name val="Arial"/>
      <family val="2"/>
    </font>
    <font>
      <sz val="20"/>
      <name val="Arial"/>
      <family val="2"/>
    </font>
    <font>
      <b/>
      <sz val="20"/>
      <color theme="0"/>
      <name val="Arial"/>
      <family val="2"/>
    </font>
    <font>
      <sz val="20"/>
      <color theme="0"/>
      <name val="Arial"/>
      <family val="2"/>
    </font>
    <font>
      <sz val="20"/>
      <color theme="1"/>
      <name val="Arial"/>
      <family val="2"/>
    </font>
    <font>
      <b/>
      <sz val="10"/>
      <name val="Arial"/>
      <family val="2"/>
    </font>
    <font>
      <sz val="24"/>
      <name val="Calibri"/>
      <family val="2"/>
    </font>
    <font>
      <b/>
      <sz val="20"/>
      <color indexed="81"/>
      <name val="Tahoma"/>
      <family val="2"/>
    </font>
    <font>
      <sz val="20"/>
      <color indexed="81"/>
      <name val="Tahoma"/>
      <family val="2"/>
    </font>
    <font>
      <b/>
      <sz val="18"/>
      <color rgb="FFFF0000"/>
      <name val="Arial"/>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b/>
      <strike/>
      <sz val="28"/>
      <color theme="1"/>
      <name val="Calibri"/>
      <family val="2"/>
      <scheme val="minor"/>
    </font>
    <font>
      <b/>
      <sz val="28"/>
      <name val="Arial"/>
      <family val="2"/>
    </font>
    <font>
      <b/>
      <sz val="28"/>
      <color theme="1"/>
      <name val="Arial"/>
      <family val="2"/>
    </font>
    <font>
      <b/>
      <sz val="48"/>
      <name val="Arial Narrow"/>
      <family val="2"/>
    </font>
    <font>
      <sz val="48"/>
      <color theme="1"/>
      <name val="Calibri"/>
      <family val="2"/>
      <scheme val="minor"/>
    </font>
    <font>
      <b/>
      <sz val="26"/>
      <name val="Arial"/>
      <family val="2"/>
    </font>
    <font>
      <sz val="28"/>
      <color theme="0"/>
      <name val="Arial"/>
      <family val="2"/>
    </font>
    <font>
      <b/>
      <sz val="28"/>
      <color theme="0"/>
      <name val="Arial"/>
      <family val="2"/>
    </font>
    <font>
      <b/>
      <sz val="28"/>
      <color rgb="FFFF0000"/>
      <name val="Arial"/>
      <family val="2"/>
    </font>
    <font>
      <sz val="22"/>
      <name val="Arial"/>
      <family val="2"/>
    </font>
    <font>
      <sz val="26"/>
      <name val="Arial"/>
      <family val="2"/>
    </font>
    <font>
      <sz val="28"/>
      <name val="Arial"/>
      <family val="2"/>
    </font>
    <font>
      <b/>
      <sz val="16"/>
      <name val="Times New Roman"/>
      <family val="1"/>
    </font>
    <font>
      <b/>
      <sz val="24"/>
      <color theme="1"/>
      <name val="Arial"/>
      <family val="2"/>
    </font>
    <font>
      <sz val="26"/>
      <color theme="0"/>
      <name val="Arial"/>
      <family val="2"/>
    </font>
    <font>
      <b/>
      <sz val="26"/>
      <color theme="0"/>
      <name val="Arial"/>
      <family val="2"/>
    </font>
    <font>
      <b/>
      <sz val="36"/>
      <name val="Arial"/>
      <family val="2"/>
    </font>
    <font>
      <b/>
      <sz val="32"/>
      <name val="Calibri"/>
      <family val="2"/>
      <scheme val="minor"/>
    </font>
    <font>
      <b/>
      <sz val="28"/>
      <color theme="0"/>
      <name val="Calibri"/>
      <family val="2"/>
      <scheme val="minor"/>
    </font>
    <font>
      <sz val="28"/>
      <color rgb="FF002060"/>
      <name val="Arial Narrow"/>
      <family val="2"/>
    </font>
    <font>
      <strike/>
      <sz val="20"/>
      <name val="Arial"/>
      <family val="2"/>
    </font>
    <font>
      <b/>
      <strike/>
      <sz val="32"/>
      <name val="Arial"/>
      <family val="2"/>
    </font>
    <font>
      <b/>
      <sz val="11"/>
      <color theme="1"/>
      <name val="Times New Roman"/>
      <family val="1"/>
    </font>
    <font>
      <b/>
      <sz val="9"/>
      <color rgb="FF000000"/>
      <name val="Times New Roman"/>
      <family val="1"/>
    </font>
    <font>
      <b/>
      <sz val="8"/>
      <color rgb="FF000000"/>
      <name val="Times New Roman"/>
      <family val="1"/>
    </font>
    <font>
      <sz val="8"/>
      <color rgb="FF000000"/>
      <name val="Times New Roman"/>
      <family val="1"/>
    </font>
    <font>
      <b/>
      <sz val="10"/>
      <color rgb="FF000000"/>
      <name val="Times New Roman"/>
      <family val="1"/>
    </font>
    <font>
      <b/>
      <sz val="10"/>
      <name val="Calibri"/>
      <family val="2"/>
    </font>
    <font>
      <b/>
      <sz val="11"/>
      <color rgb="FF000000"/>
      <name val="Times New Roman"/>
      <family val="1"/>
    </font>
    <font>
      <b/>
      <sz val="12"/>
      <color rgb="FF000000"/>
      <name val="Times New Roman"/>
      <family val="1"/>
    </font>
    <font>
      <b/>
      <sz val="12"/>
      <color theme="0"/>
      <name val="Times New Roman"/>
      <family val="1"/>
    </font>
  </fonts>
  <fills count="26">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hair">
        <color indexed="64"/>
      </left>
      <right style="hair">
        <color indexed="64"/>
      </right>
      <top style="hair">
        <color indexed="64"/>
      </top>
      <bottom/>
      <diagonal/>
    </border>
  </borders>
  <cellStyleXfs count="141">
    <xf numFmtId="0" fontId="0" fillId="0" borderId="0"/>
    <xf numFmtId="0" fontId="26" fillId="2" borderId="0" applyNumberFormat="0" applyBorder="0" applyAlignment="0" applyProtection="0"/>
    <xf numFmtId="165" fontId="30" fillId="0" borderId="0" applyFont="0" applyFill="0" applyBorder="0" applyAlignment="0" applyProtection="0"/>
    <xf numFmtId="0" fontId="39" fillId="0" borderId="0" applyNumberFormat="0" applyFill="0" applyBorder="0" applyAlignment="0" applyProtection="0"/>
    <xf numFmtId="167" fontId="30" fillId="0" borderId="0" applyFont="0" applyFill="0" applyBorder="0" applyAlignment="0" applyProtection="0"/>
    <xf numFmtId="44" fontId="30" fillId="0" borderId="0" applyFont="0" applyFill="0" applyBorder="0" applyAlignment="0" applyProtection="0"/>
    <xf numFmtId="41" fontId="30" fillId="0" borderId="0" applyFont="0" applyFill="0" applyBorder="0" applyAlignment="0" applyProtection="0"/>
    <xf numFmtId="44" fontId="24" fillId="0" borderId="0" applyFont="0" applyFill="0" applyBorder="0" applyAlignment="0" applyProtection="0"/>
    <xf numFmtId="165" fontId="30" fillId="0" borderId="0" applyFont="0" applyFill="0" applyBorder="0" applyAlignment="0" applyProtection="0"/>
    <xf numFmtId="0" fontId="64" fillId="0" borderId="0"/>
    <xf numFmtId="0" fontId="30" fillId="0" borderId="0"/>
    <xf numFmtId="9" fontId="30" fillId="0" borderId="0" applyFont="0" applyFill="0" applyBorder="0" applyAlignment="0" applyProtection="0"/>
    <xf numFmtId="165" fontId="23"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165" fontId="23" fillId="0" borderId="0" applyFont="0" applyFill="0" applyBorder="0" applyAlignment="0" applyProtection="0"/>
    <xf numFmtId="165" fontId="22" fillId="0" borderId="0" applyFont="0" applyFill="0" applyBorder="0" applyAlignment="0" applyProtection="0"/>
    <xf numFmtId="167" fontId="22" fillId="0" borderId="0" applyFont="0" applyFill="0" applyBorder="0" applyAlignment="0" applyProtection="0"/>
    <xf numFmtId="44"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41" fontId="20" fillId="0" borderId="0" applyFont="0" applyFill="0" applyBorder="0" applyAlignment="0" applyProtection="0"/>
    <xf numFmtId="165" fontId="20"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4"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165" fontId="18" fillId="0" borderId="0" applyFont="0" applyFill="0" applyBorder="0" applyAlignment="0" applyProtection="0"/>
    <xf numFmtId="0" fontId="17" fillId="0" borderId="0"/>
    <xf numFmtId="9" fontId="17" fillId="0" borderId="0" applyFont="0" applyFill="0" applyBorder="0" applyAlignment="0" applyProtection="0"/>
    <xf numFmtId="164" fontId="17"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1"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44"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12"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44"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0" fontId="11" fillId="0" borderId="0"/>
    <xf numFmtId="167"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8" fillId="0" borderId="0" applyFont="0" applyFill="0" applyBorder="0" applyAlignment="0" applyProtection="0"/>
    <xf numFmtId="167"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164" fontId="24"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8" fontId="24"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0" fontId="4" fillId="0" borderId="0"/>
    <xf numFmtId="168"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41" fontId="3" fillId="0" borderId="0" applyFont="0" applyFill="0" applyBorder="0" applyAlignment="0" applyProtection="0"/>
    <xf numFmtId="165" fontId="64"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362">
    <xf numFmtId="0" fontId="0" fillId="0" borderId="0" xfId="0"/>
    <xf numFmtId="0" fontId="28"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9" fillId="0" borderId="0" xfId="0" applyFont="1" applyBorder="1" applyAlignment="1">
      <alignment vertical="center" wrapText="1"/>
    </xf>
    <xf numFmtId="0" fontId="0" fillId="0" borderId="0" xfId="0" applyFont="1" applyFill="1" applyBorder="1" applyAlignment="1">
      <alignment horizontal="center" vertical="center" wrapText="1"/>
    </xf>
    <xf numFmtId="0" fontId="31" fillId="4" borderId="0" xfId="0" applyFont="1" applyFill="1" applyBorder="1" applyAlignment="1">
      <alignment vertical="center" wrapText="1"/>
    </xf>
    <xf numFmtId="0" fontId="0" fillId="0" borderId="0" xfId="0" applyFont="1" applyAlignment="1">
      <alignment horizontal="center" vertical="center" wrapText="1"/>
    </xf>
    <xf numFmtId="0" fontId="33"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35" fillId="4"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0" borderId="0" xfId="0" applyFont="1" applyBorder="1" applyAlignment="1">
      <alignment horizontal="left" vertical="center" wrapText="1"/>
    </xf>
    <xf numFmtId="0" fontId="28" fillId="3" borderId="0" xfId="0" applyFont="1" applyFill="1" applyAlignment="1">
      <alignment horizontal="center" vertical="center" wrapText="1"/>
    </xf>
    <xf numFmtId="0" fontId="28" fillId="0" borderId="2" xfId="0" applyFont="1" applyBorder="1" applyAlignment="1">
      <alignment horizontal="center" vertical="center" wrapText="1"/>
    </xf>
    <xf numFmtId="0" fontId="31" fillId="4" borderId="0" xfId="0" applyFont="1" applyFill="1" applyAlignment="1">
      <alignment vertical="center" wrapText="1"/>
    </xf>
    <xf numFmtId="0" fontId="28"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0" fillId="0" borderId="0" xfId="3" quotePrefix="1" applyFont="1" applyBorder="1" applyAlignment="1">
      <alignment horizontal="center" vertical="center" wrapText="1"/>
    </xf>
    <xf numFmtId="0" fontId="25"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1" fillId="0" borderId="2" xfId="0" applyFont="1" applyBorder="1" applyAlignment="1">
      <alignment horizontal="center" vertical="center" wrapText="1"/>
    </xf>
    <xf numFmtId="44" fontId="31" fillId="4" borderId="0" xfId="0" applyNumberFormat="1" applyFont="1" applyFill="1" applyAlignment="1">
      <alignment vertical="center" wrapText="1"/>
    </xf>
    <xf numFmtId="172" fontId="31" fillId="4" borderId="0" xfId="0" applyNumberFormat="1" applyFont="1" applyFill="1" applyAlignment="1">
      <alignment vertical="center" wrapText="1"/>
    </xf>
    <xf numFmtId="0" fontId="53" fillId="4" borderId="17" xfId="1" applyFont="1" applyFill="1" applyBorder="1" applyAlignment="1">
      <alignment horizontal="center" vertical="center" wrapText="1"/>
    </xf>
    <xf numFmtId="0" fontId="0" fillId="4" borderId="0" xfId="0" applyFill="1"/>
    <xf numFmtId="0" fontId="0" fillId="0" borderId="0" xfId="0" applyFill="1"/>
    <xf numFmtId="0" fontId="60" fillId="4" borderId="0" xfId="0" applyFont="1" applyFill="1"/>
    <xf numFmtId="0" fontId="60" fillId="0" borderId="0" xfId="0" applyFont="1" applyFill="1"/>
    <xf numFmtId="0" fontId="54" fillId="4" borderId="0" xfId="0" applyFont="1" applyFill="1" applyBorder="1" applyAlignment="1">
      <alignment horizontal="center" vertical="center" wrapText="1"/>
    </xf>
    <xf numFmtId="0" fontId="66" fillId="0" borderId="0" xfId="9" applyFont="1" applyFill="1" applyBorder="1"/>
    <xf numFmtId="0" fontId="67" fillId="3" borderId="0" xfId="9" applyFont="1" applyFill="1" applyBorder="1"/>
    <xf numFmtId="0" fontId="66" fillId="0" borderId="0" xfId="9" applyFont="1" applyFill="1" applyBorder="1" applyAlignment="1"/>
    <xf numFmtId="39" fontId="71" fillId="0" borderId="0" xfId="9" applyNumberFormat="1" applyFont="1" applyFill="1" applyBorder="1" applyAlignment="1"/>
    <xf numFmtId="0" fontId="72" fillId="0" borderId="0" xfId="9" applyNumberFormat="1" applyFont="1" applyFill="1" applyBorder="1" applyAlignment="1">
      <alignment horizontal="center" vertical="center" wrapText="1" readingOrder="1"/>
    </xf>
    <xf numFmtId="0" fontId="75" fillId="0" borderId="2" xfId="9" applyNumberFormat="1" applyFont="1" applyFill="1" applyBorder="1" applyAlignment="1">
      <alignment horizontal="center" vertical="center" wrapText="1" readingOrder="1"/>
    </xf>
    <xf numFmtId="0" fontId="66" fillId="3" borderId="0" xfId="9" applyFont="1" applyFill="1" applyBorder="1"/>
    <xf numFmtId="0" fontId="73" fillId="9" borderId="2" xfId="9" applyNumberFormat="1" applyFont="1" applyFill="1" applyBorder="1" applyAlignment="1">
      <alignment horizontal="left" vertical="center" wrapText="1" readingOrder="1"/>
    </xf>
    <xf numFmtId="0" fontId="79" fillId="9" borderId="0" xfId="9" applyFont="1" applyFill="1" applyBorder="1"/>
    <xf numFmtId="0" fontId="80" fillId="0" borderId="20" xfId="9" applyNumberFormat="1" applyFont="1" applyFill="1" applyBorder="1" applyAlignment="1">
      <alignment horizontal="center" vertical="center" wrapText="1" readingOrder="1"/>
    </xf>
    <xf numFmtId="0" fontId="67" fillId="0" borderId="0" xfId="9" applyFont="1" applyFill="1" applyBorder="1"/>
    <xf numFmtId="49" fontId="82" fillId="0" borderId="2" xfId="9" applyNumberFormat="1" applyFont="1" applyFill="1" applyBorder="1" applyAlignment="1">
      <alignment horizontal="center" vertical="center" wrapText="1" readingOrder="1"/>
    </xf>
    <xf numFmtId="39" fontId="57" fillId="3" borderId="2" xfId="9" applyNumberFormat="1" applyFont="1" applyFill="1" applyBorder="1" applyAlignment="1">
      <alignment horizontal="right" vertical="center" wrapText="1" readingOrder="1"/>
    </xf>
    <xf numFmtId="39" fontId="82" fillId="3" borderId="2" xfId="9" applyNumberFormat="1" applyFont="1" applyFill="1" applyBorder="1" applyAlignment="1">
      <alignment horizontal="right" vertical="center" wrapText="1" readingOrder="1"/>
    </xf>
    <xf numFmtId="0" fontId="80" fillId="3" borderId="20" xfId="9" applyNumberFormat="1" applyFont="1" applyFill="1" applyBorder="1" applyAlignment="1">
      <alignment horizontal="center" vertical="center" wrapText="1" readingOrder="1"/>
    </xf>
    <xf numFmtId="49" fontId="78" fillId="9" borderId="2" xfId="9" applyNumberFormat="1" applyFont="1" applyFill="1" applyBorder="1" applyAlignment="1">
      <alignment horizontal="center" vertical="center" wrapText="1" readingOrder="1"/>
    </xf>
    <xf numFmtId="39" fontId="84" fillId="9" borderId="2" xfId="9" applyNumberFormat="1" applyFont="1" applyFill="1" applyBorder="1" applyAlignment="1">
      <alignment horizontal="right" vertical="center" wrapText="1" readingOrder="1"/>
    </xf>
    <xf numFmtId="0" fontId="82" fillId="0" borderId="2" xfId="9" applyNumberFormat="1" applyFont="1" applyFill="1" applyBorder="1" applyAlignment="1">
      <alignment horizontal="left" vertical="center" wrapText="1" readingOrder="1"/>
    </xf>
    <xf numFmtId="0" fontId="75" fillId="12" borderId="21" xfId="9" applyNumberFormat="1" applyFont="1" applyFill="1" applyBorder="1" applyAlignment="1">
      <alignment horizontal="center" vertical="center" wrapText="1" readingOrder="1"/>
    </xf>
    <xf numFmtId="49" fontId="75" fillId="12" borderId="22" xfId="9" applyNumberFormat="1" applyFont="1" applyFill="1" applyBorder="1" applyAlignment="1">
      <alignment horizontal="center" vertical="center" wrapText="1" readingOrder="1"/>
    </xf>
    <xf numFmtId="0" fontId="82" fillId="12" borderId="22" xfId="9" applyNumberFormat="1" applyFont="1" applyFill="1" applyBorder="1" applyAlignment="1">
      <alignment horizontal="left" vertical="center" wrapText="1" readingOrder="1"/>
    </xf>
    <xf numFmtId="39" fontId="80" fillId="12" borderId="23" xfId="9" applyNumberFormat="1" applyFont="1" applyFill="1" applyBorder="1" applyAlignment="1">
      <alignment horizontal="right" vertical="center" wrapText="1" readingOrder="1"/>
    </xf>
    <xf numFmtId="49" fontId="75" fillId="12" borderId="24" xfId="9" applyNumberFormat="1" applyFont="1" applyFill="1" applyBorder="1" applyAlignment="1">
      <alignment horizontal="center" vertical="center" wrapText="1" readingOrder="1"/>
    </xf>
    <xf numFmtId="0" fontId="82" fillId="12" borderId="24" xfId="9" applyNumberFormat="1" applyFont="1" applyFill="1" applyBorder="1" applyAlignment="1">
      <alignment horizontal="left" vertical="center" wrapText="1" readingOrder="1"/>
    </xf>
    <xf numFmtId="39" fontId="80" fillId="12" borderId="25" xfId="9" applyNumberFormat="1" applyFont="1" applyFill="1" applyBorder="1" applyAlignment="1">
      <alignment horizontal="right" vertical="center" wrapText="1" readingOrder="1"/>
    </xf>
    <xf numFmtId="0" fontId="86" fillId="9" borderId="0" xfId="9" applyFont="1" applyFill="1" applyBorder="1"/>
    <xf numFmtId="0" fontId="80" fillId="14" borderId="20" xfId="9" applyNumberFormat="1" applyFont="1" applyFill="1" applyBorder="1" applyAlignment="1">
      <alignment horizontal="center" vertical="center" wrapText="1" readingOrder="1"/>
    </xf>
    <xf numFmtId="49" fontId="82" fillId="3" borderId="2" xfId="9" applyNumberFormat="1" applyFont="1" applyFill="1" applyBorder="1" applyAlignment="1">
      <alignment horizontal="center" vertical="center" wrapText="1" readingOrder="1"/>
    </xf>
    <xf numFmtId="39" fontId="61" fillId="3" borderId="2" xfId="9" applyNumberFormat="1" applyFont="1" applyFill="1" applyBorder="1" applyAlignment="1">
      <alignment horizontal="right" vertical="center" wrapText="1" readingOrder="1"/>
    </xf>
    <xf numFmtId="0" fontId="67" fillId="14" borderId="0" xfId="9" applyFont="1" applyFill="1" applyBorder="1"/>
    <xf numFmtId="0" fontId="67" fillId="8" borderId="0" xfId="9" applyFont="1" applyFill="1" applyBorder="1"/>
    <xf numFmtId="0" fontId="67" fillId="11" borderId="0" xfId="9" applyFont="1" applyFill="1" applyBorder="1"/>
    <xf numFmtId="0" fontId="87" fillId="3" borderId="2" xfId="9" applyNumberFormat="1" applyFont="1" applyFill="1" applyBorder="1" applyAlignment="1">
      <alignment horizontal="left" vertical="center" wrapText="1" readingOrder="1"/>
    </xf>
    <xf numFmtId="39" fontId="88" fillId="3" borderId="2" xfId="9" applyNumberFormat="1" applyFont="1" applyFill="1" applyBorder="1" applyAlignment="1">
      <alignment horizontal="right" vertical="center" wrapText="1" readingOrder="1"/>
    </xf>
    <xf numFmtId="0" fontId="77" fillId="12" borderId="20" xfId="9" applyNumberFormat="1" applyFont="1" applyFill="1" applyBorder="1" applyAlignment="1">
      <alignment horizontal="center" vertical="center" wrapText="1" readingOrder="1"/>
    </xf>
    <xf numFmtId="39" fontId="90" fillId="12" borderId="2" xfId="9" applyNumberFormat="1" applyFont="1" applyFill="1" applyBorder="1" applyAlignment="1">
      <alignment horizontal="right" vertical="center" wrapText="1" readingOrder="1"/>
    </xf>
    <xf numFmtId="0" fontId="79" fillId="12" borderId="0" xfId="9" applyFont="1" applyFill="1" applyBorder="1"/>
    <xf numFmtId="0" fontId="67" fillId="10" borderId="0" xfId="9" applyFont="1" applyFill="1" applyBorder="1"/>
    <xf numFmtId="39" fontId="91" fillId="3" borderId="2" xfId="9" applyNumberFormat="1" applyFont="1" applyFill="1" applyBorder="1" applyAlignment="1">
      <alignment horizontal="right" vertical="center" wrapText="1" readingOrder="1"/>
    </xf>
    <xf numFmtId="39" fontId="57" fillId="3" borderId="2" xfId="9" applyNumberFormat="1" applyFont="1" applyFill="1" applyBorder="1" applyAlignment="1">
      <alignment horizontal="right" vertical="center" wrapText="1"/>
    </xf>
    <xf numFmtId="49" fontId="66" fillId="0" borderId="0" xfId="9" applyNumberFormat="1" applyFont="1" applyFill="1" applyBorder="1"/>
    <xf numFmtId="0" fontId="65" fillId="0" borderId="0" xfId="9" applyFont="1" applyFill="1" applyBorder="1"/>
    <xf numFmtId="0" fontId="0" fillId="3" borderId="0" xfId="0" applyFill="1"/>
    <xf numFmtId="0" fontId="51" fillId="7" borderId="16" xfId="1" applyFont="1" applyFill="1" applyBorder="1" applyAlignment="1">
      <alignment horizontal="center" vertical="center" wrapText="1"/>
    </xf>
    <xf numFmtId="0" fontId="52" fillId="7" borderId="16" xfId="1" applyFont="1" applyFill="1" applyBorder="1" applyAlignment="1">
      <alignment horizontal="center" vertical="center" wrapText="1"/>
    </xf>
    <xf numFmtId="0" fontId="28"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1"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70" fontId="0" fillId="3" borderId="0" xfId="0" applyNumberFormat="1" applyFont="1" applyFill="1" applyBorder="1" applyAlignment="1">
      <alignment horizontal="center" vertical="center" wrapText="1"/>
    </xf>
    <xf numFmtId="0" fontId="43" fillId="3" borderId="2" xfId="0"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24" fillId="3" borderId="2" xfId="0" applyNumberFormat="1" applyFont="1" applyFill="1" applyBorder="1" applyAlignment="1">
      <alignment wrapText="1"/>
    </xf>
    <xf numFmtId="0" fontId="28" fillId="3" borderId="11" xfId="0" applyFont="1" applyFill="1" applyBorder="1" applyAlignment="1">
      <alignment horizontal="center" vertical="center" wrapText="1"/>
    </xf>
    <xf numFmtId="14" fontId="47"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29"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2" fontId="0" fillId="3" borderId="0" xfId="0" applyNumberFormat="1" applyFont="1" applyFill="1" applyBorder="1" applyAlignment="1">
      <alignment horizontal="center" vertical="center" wrapText="1"/>
    </xf>
    <xf numFmtId="0" fontId="0" fillId="3" borderId="0" xfId="0" applyFill="1" applyAlignment="1">
      <alignment wrapText="1"/>
    </xf>
    <xf numFmtId="44" fontId="0" fillId="3" borderId="0" xfId="0" applyNumberFormat="1" applyFont="1" applyFill="1" applyAlignment="1">
      <alignment horizontal="center" vertical="center" wrapText="1"/>
    </xf>
    <xf numFmtId="0" fontId="33" fillId="3" borderId="0" xfId="0" applyFont="1" applyFill="1" applyAlignment="1">
      <alignment wrapText="1"/>
    </xf>
    <xf numFmtId="172" fontId="24" fillId="3" borderId="0" xfId="0" applyNumberFormat="1" applyFont="1" applyFill="1" applyBorder="1" applyAlignment="1">
      <alignment horizontal="center" vertical="center" wrapText="1"/>
    </xf>
    <xf numFmtId="172" fontId="0" fillId="3" borderId="0" xfId="0" applyNumberFormat="1" applyFont="1" applyFill="1" applyAlignment="1">
      <alignment horizontal="center" vertical="center" wrapText="1"/>
    </xf>
    <xf numFmtId="0" fontId="36" fillId="3" borderId="0" xfId="0" applyFont="1" applyFill="1" applyBorder="1" applyAlignment="1">
      <alignment horizontal="center" vertical="center" wrapText="1"/>
    </xf>
    <xf numFmtId="0" fontId="48"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0" fillId="0" borderId="0" xfId="0" applyAlignment="1">
      <alignment horizontal="center" vertical="center"/>
    </xf>
    <xf numFmtId="0" fontId="60" fillId="0" borderId="0" xfId="0" applyFont="1"/>
    <xf numFmtId="0" fontId="60" fillId="3" borderId="0" xfId="0" applyFont="1" applyFill="1"/>
    <xf numFmtId="39" fontId="96" fillId="13" borderId="2" xfId="9" applyNumberFormat="1" applyFont="1" applyFill="1" applyBorder="1" applyAlignment="1">
      <alignment horizontal="right" vertical="center" wrapText="1" readingOrder="1"/>
    </xf>
    <xf numFmtId="0" fontId="97" fillId="0" borderId="0" xfId="0" applyFont="1" applyFill="1" applyBorder="1" applyAlignment="1">
      <alignment horizontal="center" vertical="center" wrapText="1"/>
    </xf>
    <xf numFmtId="0" fontId="98" fillId="0" borderId="0" xfId="0" applyFont="1" applyBorder="1" applyAlignment="1">
      <alignment horizontal="right" vertical="center" wrapText="1"/>
    </xf>
    <xf numFmtId="0" fontId="97" fillId="0" borderId="0" xfId="0" applyFont="1" applyFill="1" applyAlignment="1">
      <alignment horizontal="center" vertical="center" wrapText="1"/>
    </xf>
    <xf numFmtId="0" fontId="98" fillId="0" borderId="0" xfId="0" applyFont="1" applyFill="1" applyAlignment="1">
      <alignment horizontal="right" vertical="center" wrapText="1"/>
    </xf>
    <xf numFmtId="0" fontId="97" fillId="3" borderId="0" xfId="0" applyFont="1" applyFill="1" applyAlignment="1">
      <alignment horizontal="center" vertical="center" wrapText="1"/>
    </xf>
    <xf numFmtId="0" fontId="98" fillId="3" borderId="0" xfId="0" applyFont="1" applyFill="1" applyBorder="1" applyAlignment="1">
      <alignment horizontal="right" vertical="center" wrapText="1"/>
    </xf>
    <xf numFmtId="172" fontId="98" fillId="3" borderId="0" xfId="0" applyNumberFormat="1" applyFont="1" applyFill="1" applyAlignment="1">
      <alignment horizontal="center" vertical="center" wrapText="1"/>
    </xf>
    <xf numFmtId="0" fontId="101" fillId="7" borderId="16" xfId="1" applyFont="1" applyFill="1" applyBorder="1" applyAlignment="1">
      <alignment horizontal="center" vertical="center" wrapText="1"/>
    </xf>
    <xf numFmtId="0" fontId="102" fillId="5" borderId="2" xfId="0" applyFont="1" applyFill="1" applyBorder="1" applyAlignment="1">
      <alignment horizontal="center" vertical="center" wrapText="1"/>
    </xf>
    <xf numFmtId="0" fontId="88" fillId="0" borderId="2" xfId="0" applyFont="1" applyFill="1" applyBorder="1" applyAlignment="1">
      <alignment horizontal="center" vertical="center" wrapText="1"/>
    </xf>
    <xf numFmtId="0" fontId="107" fillId="0" borderId="0" xfId="1" applyFont="1" applyFill="1" applyBorder="1" applyAlignment="1">
      <alignment horizontal="center" vertical="center" wrapText="1"/>
    </xf>
    <xf numFmtId="0" fontId="98" fillId="0" borderId="0" xfId="0" applyFont="1"/>
    <xf numFmtId="0" fontId="108" fillId="0" borderId="0" xfId="0" applyFont="1" applyAlignment="1">
      <alignment horizontal="center" vertical="center"/>
    </xf>
    <xf numFmtId="0" fontId="99" fillId="0" borderId="0" xfId="0" applyFont="1"/>
    <xf numFmtId="0" fontId="54" fillId="4" borderId="4" xfId="0" applyFont="1" applyFill="1" applyBorder="1" applyAlignment="1">
      <alignment horizontal="center" vertical="center" wrapText="1"/>
    </xf>
    <xf numFmtId="0" fontId="52" fillId="6" borderId="26" xfId="1" applyFont="1" applyFill="1" applyBorder="1" applyAlignment="1">
      <alignment horizontal="center" vertical="center" wrapText="1"/>
    </xf>
    <xf numFmtId="0" fontId="88" fillId="0" borderId="5" xfId="0" applyFont="1" applyFill="1" applyBorder="1" applyAlignment="1">
      <alignment horizontal="center" vertical="center" wrapText="1"/>
    </xf>
    <xf numFmtId="0" fontId="88" fillId="0" borderId="2" xfId="0" applyFont="1" applyFill="1" applyBorder="1" applyAlignment="1">
      <alignment horizontal="left" vertical="center" wrapText="1"/>
    </xf>
    <xf numFmtId="14" fontId="88" fillId="0" borderId="2" xfId="0" applyNumberFormat="1" applyFont="1" applyFill="1" applyBorder="1" applyAlignment="1">
      <alignment horizontal="center" vertical="center" wrapText="1"/>
    </xf>
    <xf numFmtId="168" fontId="0" fillId="0" borderId="0" xfId="117" applyFont="1" applyAlignment="1">
      <alignment horizontal="center" vertical="center"/>
    </xf>
    <xf numFmtId="0" fontId="0" fillId="0" borderId="0" xfId="0" applyAlignment="1">
      <alignment horizontal="left" vertical="center" wrapText="1"/>
    </xf>
    <xf numFmtId="168" fontId="0" fillId="0" borderId="0" xfId="117" applyFont="1" applyAlignment="1">
      <alignment horizontal="left" vertical="center" wrapText="1"/>
    </xf>
    <xf numFmtId="168" fontId="0" fillId="0" borderId="2" xfId="117" applyFont="1" applyBorder="1" applyAlignment="1">
      <alignment horizontal="center" vertical="center" wrapText="1"/>
    </xf>
    <xf numFmtId="0" fontId="0" fillId="0" borderId="2" xfId="0" applyBorder="1" applyAlignment="1">
      <alignment horizontal="left" vertical="center" wrapText="1"/>
    </xf>
    <xf numFmtId="168" fontId="0" fillId="0" borderId="2" xfId="117" applyFont="1" applyBorder="1" applyAlignment="1">
      <alignment horizontal="left" vertical="center" wrapText="1"/>
    </xf>
    <xf numFmtId="168" fontId="0" fillId="0" borderId="2" xfId="117" applyFont="1" applyBorder="1" applyAlignment="1">
      <alignment horizontal="center" vertical="center"/>
    </xf>
    <xf numFmtId="0" fontId="0" fillId="5" borderId="2" xfId="0" applyFill="1" applyBorder="1" applyAlignment="1">
      <alignment horizontal="left" vertical="center" wrapText="1"/>
    </xf>
    <xf numFmtId="168" fontId="0" fillId="0" borderId="0" xfId="0" applyNumberFormat="1"/>
    <xf numFmtId="0" fontId="0" fillId="3" borderId="2" xfId="0" applyFill="1" applyBorder="1" applyAlignment="1">
      <alignment horizontal="center" vertical="center" wrapText="1"/>
    </xf>
    <xf numFmtId="168" fontId="0" fillId="5" borderId="2" xfId="117" applyFont="1" applyFill="1" applyBorder="1" applyAlignment="1">
      <alignment horizontal="left" vertical="center" wrapText="1"/>
    </xf>
    <xf numFmtId="168" fontId="0" fillId="5" borderId="2" xfId="117" applyFont="1" applyFill="1" applyBorder="1" applyAlignment="1">
      <alignment horizontal="center" vertical="center"/>
    </xf>
    <xf numFmtId="39" fontId="105" fillId="3" borderId="2" xfId="9" applyNumberFormat="1" applyFont="1" applyFill="1" applyBorder="1" applyAlignment="1">
      <alignment horizontal="right" vertical="center" wrapText="1" readingOrder="1"/>
    </xf>
    <xf numFmtId="0" fontId="93" fillId="8" borderId="0" xfId="9" applyFont="1" applyFill="1" applyBorder="1"/>
    <xf numFmtId="0" fontId="54" fillId="3" borderId="20" xfId="9" applyNumberFormat="1" applyFont="1" applyFill="1" applyBorder="1" applyAlignment="1">
      <alignment horizontal="center" vertical="center" wrapText="1" readingOrder="1"/>
    </xf>
    <xf numFmtId="0" fontId="113" fillId="3" borderId="20" xfId="9" applyNumberFormat="1" applyFont="1" applyFill="1" applyBorder="1" applyAlignment="1">
      <alignment horizontal="center" vertical="center" wrapText="1" readingOrder="1"/>
    </xf>
    <xf numFmtId="0" fontId="115" fillId="14" borderId="20" xfId="9" applyNumberFormat="1" applyFont="1" applyFill="1" applyBorder="1" applyAlignment="1">
      <alignment horizontal="center" vertical="center" wrapText="1" readingOrder="1"/>
    </xf>
    <xf numFmtId="0" fontId="114" fillId="17" borderId="20" xfId="9" applyNumberFormat="1" applyFont="1" applyFill="1" applyBorder="1" applyAlignment="1">
      <alignment horizontal="center" vertical="center" wrapText="1" readingOrder="1"/>
    </xf>
    <xf numFmtId="49" fontId="116" fillId="18" borderId="0" xfId="9" applyNumberFormat="1" applyFont="1" applyFill="1" applyBorder="1" applyAlignment="1">
      <alignment horizontal="center" vertical="center" wrapText="1" readingOrder="1"/>
    </xf>
    <xf numFmtId="172" fontId="116" fillId="18" borderId="0" xfId="108" applyNumberFormat="1" applyFont="1" applyFill="1" applyBorder="1" applyAlignment="1">
      <alignment horizontal="center" vertical="center" wrapText="1" readingOrder="1"/>
    </xf>
    <xf numFmtId="0" fontId="76" fillId="18" borderId="0" xfId="9" applyNumberFormat="1" applyFont="1" applyFill="1" applyBorder="1" applyAlignment="1">
      <alignment horizontal="center" vertical="center" wrapText="1" readingOrder="1"/>
    </xf>
    <xf numFmtId="49" fontId="76" fillId="18" borderId="17" xfId="9" applyNumberFormat="1" applyFont="1" applyFill="1" applyBorder="1" applyAlignment="1">
      <alignment horizontal="center" vertical="center" wrapText="1" readingOrder="1"/>
    </xf>
    <xf numFmtId="0" fontId="76" fillId="18" borderId="17" xfId="9" applyNumberFormat="1" applyFont="1" applyFill="1" applyBorder="1" applyAlignment="1">
      <alignment horizontal="center" vertical="center" wrapText="1" readingOrder="1"/>
    </xf>
    <xf numFmtId="39" fontId="109" fillId="3" borderId="2" xfId="9" applyNumberFormat="1" applyFont="1" applyFill="1" applyBorder="1" applyAlignment="1">
      <alignment horizontal="right" vertical="center" wrapText="1" readingOrder="1"/>
    </xf>
    <xf numFmtId="39" fontId="76" fillId="3" borderId="2" xfId="9" applyNumberFormat="1" applyFont="1" applyFill="1" applyBorder="1" applyAlignment="1">
      <alignment horizontal="right" vertical="center" wrapText="1" readingOrder="1"/>
    </xf>
    <xf numFmtId="49" fontId="78" fillId="3" borderId="2" xfId="9" applyNumberFormat="1" applyFont="1" applyFill="1" applyBorder="1" applyAlignment="1">
      <alignment horizontal="center" vertical="center" wrapText="1" readingOrder="1"/>
    </xf>
    <xf numFmtId="0" fontId="73" fillId="3" borderId="21" xfId="9" applyNumberFormat="1" applyFont="1" applyFill="1" applyBorder="1" applyAlignment="1">
      <alignment horizontal="left" vertical="center" wrapText="1" readingOrder="1"/>
    </xf>
    <xf numFmtId="39" fontId="89" fillId="3" borderId="2" xfId="9" applyNumberFormat="1" applyFont="1" applyFill="1" applyBorder="1" applyAlignment="1">
      <alignment horizontal="right" vertical="center" wrapText="1" readingOrder="1"/>
    </xf>
    <xf numFmtId="39" fontId="83" fillId="3" borderId="2" xfId="9" applyNumberFormat="1" applyFont="1" applyFill="1" applyBorder="1" applyAlignment="1">
      <alignment horizontal="right" vertical="center" wrapText="1" readingOrder="1"/>
    </xf>
    <xf numFmtId="49" fontId="82" fillId="5" borderId="2" xfId="9" applyNumberFormat="1" applyFont="1" applyFill="1" applyBorder="1" applyAlignment="1">
      <alignment horizontal="center" vertical="center" wrapText="1" readingOrder="1"/>
    </xf>
    <xf numFmtId="0" fontId="87" fillId="5" borderId="2" xfId="9" applyNumberFormat="1" applyFont="1" applyFill="1" applyBorder="1" applyAlignment="1">
      <alignment horizontal="left" vertical="center" wrapText="1" readingOrder="1"/>
    </xf>
    <xf numFmtId="49" fontId="114" fillId="15" borderId="2" xfId="9" applyNumberFormat="1" applyFont="1" applyFill="1" applyBorder="1" applyAlignment="1">
      <alignment horizontal="center" vertical="center" wrapText="1" readingOrder="1"/>
    </xf>
    <xf numFmtId="0" fontId="109" fillId="15" borderId="2" xfId="9" applyNumberFormat="1" applyFont="1" applyFill="1" applyBorder="1" applyAlignment="1">
      <alignment horizontal="left" vertical="center" wrapText="1" readingOrder="1"/>
    </xf>
    <xf numFmtId="49" fontId="54" fillId="15" borderId="2" xfId="9" applyNumberFormat="1" applyFont="1" applyFill="1" applyBorder="1" applyAlignment="1">
      <alignment horizontal="center" vertical="center" wrapText="1" readingOrder="1"/>
    </xf>
    <xf numFmtId="0" fontId="117" fillId="15" borderId="2" xfId="9" applyNumberFormat="1" applyFont="1" applyFill="1" applyBorder="1" applyAlignment="1">
      <alignment horizontal="left" vertical="center" wrapText="1" readingOrder="1"/>
    </xf>
    <xf numFmtId="49" fontId="118" fillId="19" borderId="2" xfId="9" applyNumberFormat="1" applyFont="1" applyFill="1" applyBorder="1" applyAlignment="1">
      <alignment horizontal="center" vertical="center" wrapText="1" readingOrder="1"/>
    </xf>
    <xf numFmtId="49" fontId="78" fillId="19" borderId="2" xfId="9" applyNumberFormat="1" applyFont="1" applyFill="1" applyBorder="1" applyAlignment="1">
      <alignment horizontal="center" vertical="center" wrapText="1" readingOrder="1"/>
    </xf>
    <xf numFmtId="0" fontId="119" fillId="19" borderId="2" xfId="9" applyNumberFormat="1" applyFont="1" applyFill="1" applyBorder="1" applyAlignment="1">
      <alignment horizontal="left" vertical="center" wrapText="1" readingOrder="1"/>
    </xf>
    <xf numFmtId="49" fontId="110" fillId="19" borderId="2" xfId="9" applyNumberFormat="1" applyFont="1" applyFill="1" applyBorder="1" applyAlignment="1">
      <alignment horizontal="center" vertical="center" wrapText="1" readingOrder="1"/>
    </xf>
    <xf numFmtId="0" fontId="111" fillId="19" borderId="2" xfId="9" applyNumberFormat="1" applyFont="1" applyFill="1" applyBorder="1" applyAlignment="1">
      <alignment horizontal="left" vertical="center" wrapText="1" readingOrder="1"/>
    </xf>
    <xf numFmtId="0" fontId="105" fillId="20" borderId="20" xfId="109" applyNumberFormat="1" applyFont="1" applyFill="1" applyBorder="1" applyAlignment="1">
      <alignment horizontal="center" vertical="center" wrapText="1" readingOrder="1"/>
    </xf>
    <xf numFmtId="49" fontId="105" fillId="20" borderId="21" xfId="9" applyNumberFormat="1" applyFont="1" applyFill="1" applyBorder="1" applyAlignment="1">
      <alignment horizontal="center" vertical="center" wrapText="1" readingOrder="1"/>
    </xf>
    <xf numFmtId="0" fontId="105" fillId="20" borderId="21" xfId="9" applyNumberFormat="1" applyFont="1" applyFill="1" applyBorder="1" applyAlignment="1">
      <alignment horizontal="left" vertical="center" wrapText="1" readingOrder="1"/>
    </xf>
    <xf numFmtId="39" fontId="120" fillId="20" borderId="2" xfId="9" applyNumberFormat="1" applyFont="1" applyFill="1" applyBorder="1" applyAlignment="1">
      <alignment horizontal="right" vertical="center" wrapText="1" readingOrder="1"/>
    </xf>
    <xf numFmtId="49" fontId="81" fillId="5" borderId="2" xfId="9" applyNumberFormat="1" applyFont="1" applyFill="1" applyBorder="1" applyAlignment="1">
      <alignment horizontal="center" vertical="center" wrapText="1" readingOrder="1"/>
    </xf>
    <xf numFmtId="0" fontId="74" fillId="5" borderId="2" xfId="9" applyNumberFormat="1" applyFont="1" applyFill="1" applyBorder="1" applyAlignment="1">
      <alignment horizontal="left" vertical="center" wrapText="1" readingOrder="1"/>
    </xf>
    <xf numFmtId="0" fontId="61" fillId="15" borderId="2" xfId="9" applyNumberFormat="1" applyFont="1" applyFill="1" applyBorder="1" applyAlignment="1">
      <alignment horizontal="left" vertical="center" wrapText="1" readingOrder="1"/>
    </xf>
    <xf numFmtId="0" fontId="115" fillId="21" borderId="20" xfId="9" applyNumberFormat="1" applyFont="1" applyFill="1" applyBorder="1" applyAlignment="1">
      <alignment horizontal="center" vertical="center" wrapText="1" readingOrder="1"/>
    </xf>
    <xf numFmtId="39" fontId="112" fillId="3" borderId="2" xfId="9" applyNumberFormat="1" applyFont="1" applyFill="1" applyBorder="1" applyAlignment="1">
      <alignment horizontal="right" vertical="center" wrapText="1" readingOrder="1"/>
    </xf>
    <xf numFmtId="0" fontId="115" fillId="20" borderId="0" xfId="9" applyNumberFormat="1" applyFont="1" applyFill="1" applyBorder="1" applyAlignment="1">
      <alignment horizontal="center" vertical="center" wrapText="1" readingOrder="1"/>
    </xf>
    <xf numFmtId="49" fontId="105" fillId="20" borderId="0" xfId="9" applyNumberFormat="1" applyFont="1" applyFill="1" applyBorder="1" applyAlignment="1">
      <alignment horizontal="center" vertical="center" wrapText="1" readingOrder="1"/>
    </xf>
    <xf numFmtId="49" fontId="105" fillId="20" borderId="17" xfId="9" applyNumberFormat="1" applyFont="1" applyFill="1" applyBorder="1" applyAlignment="1">
      <alignment horizontal="center" vertical="center" wrapText="1" readingOrder="1"/>
    </xf>
    <xf numFmtId="0" fontId="105" fillId="20" borderId="17" xfId="9" applyNumberFormat="1" applyFont="1" applyFill="1" applyBorder="1" applyAlignment="1">
      <alignment horizontal="center" vertical="center" wrapText="1" readingOrder="1"/>
    </xf>
    <xf numFmtId="0" fontId="92" fillId="20" borderId="17" xfId="9" applyNumberFormat="1" applyFont="1" applyFill="1" applyBorder="1" applyAlignment="1">
      <alignment horizontal="center" vertical="center" wrapText="1" readingOrder="1"/>
    </xf>
    <xf numFmtId="39" fontId="120" fillId="20" borderId="17" xfId="9" applyNumberFormat="1" applyFont="1" applyFill="1" applyBorder="1" applyAlignment="1">
      <alignment horizontal="center" vertical="center" wrapText="1" readingOrder="1"/>
    </xf>
    <xf numFmtId="0" fontId="77" fillId="12" borderId="25" xfId="9" applyNumberFormat="1" applyFont="1" applyFill="1" applyBorder="1" applyAlignment="1">
      <alignment horizontal="center" vertical="center" wrapText="1" readingOrder="1"/>
    </xf>
    <xf numFmtId="49" fontId="78" fillId="12" borderId="17" xfId="9" applyNumberFormat="1" applyFont="1" applyFill="1" applyBorder="1" applyAlignment="1">
      <alignment horizontal="center" vertical="center" wrapText="1" readingOrder="1"/>
    </xf>
    <xf numFmtId="0" fontId="78" fillId="12" borderId="17" xfId="9" applyNumberFormat="1" applyFont="1" applyFill="1" applyBorder="1" applyAlignment="1">
      <alignment horizontal="left" vertical="center" wrapText="1" readingOrder="1"/>
    </xf>
    <xf numFmtId="0" fontId="121" fillId="0" borderId="0" xfId="0" applyFont="1"/>
    <xf numFmtId="49" fontId="27" fillId="0" borderId="0" xfId="0" applyNumberFormat="1" applyFont="1" applyFill="1" applyBorder="1" applyAlignment="1">
      <alignment horizontal="center" vertical="center" wrapText="1"/>
    </xf>
    <xf numFmtId="49" fontId="27" fillId="0" borderId="0" xfId="0" applyNumberFormat="1" applyFont="1" applyFill="1" applyAlignment="1">
      <alignment horizontal="center" wrapText="1"/>
    </xf>
    <xf numFmtId="49" fontId="27" fillId="0" borderId="0" xfId="0" applyNumberFormat="1" applyFont="1" applyFill="1" applyAlignment="1">
      <alignment horizontal="center" vertical="center" wrapText="1"/>
    </xf>
    <xf numFmtId="49" fontId="27" fillId="3" borderId="0" xfId="0" applyNumberFormat="1" applyFont="1" applyFill="1" applyAlignment="1">
      <alignment horizontal="center" vertical="center" wrapText="1"/>
    </xf>
    <xf numFmtId="49" fontId="52" fillId="7" borderId="16" xfId="1" applyNumberFormat="1" applyFont="1" applyFill="1" applyBorder="1" applyAlignment="1">
      <alignment horizontal="center" vertical="center" wrapText="1"/>
    </xf>
    <xf numFmtId="49" fontId="53" fillId="0" borderId="0" xfId="1" applyNumberFormat="1" applyFont="1" applyFill="1" applyBorder="1" applyAlignment="1">
      <alignment horizontal="center" vertical="center" wrapText="1"/>
    </xf>
    <xf numFmtId="49" fontId="0" fillId="0" borderId="0" xfId="0" applyNumberFormat="1"/>
    <xf numFmtId="0" fontId="25" fillId="3" borderId="2" xfId="0" applyFont="1" applyFill="1" applyBorder="1" applyAlignment="1">
      <alignment horizontal="left" vertical="center" wrapText="1"/>
    </xf>
    <xf numFmtId="168" fontId="25" fillId="0" borderId="2" xfId="117" applyFont="1" applyBorder="1" applyAlignment="1">
      <alignment horizontal="center" vertical="center" wrapText="1"/>
    </xf>
    <xf numFmtId="0" fontId="53" fillId="0" borderId="0" xfId="1" applyFont="1" applyFill="1" applyBorder="1" applyAlignment="1">
      <alignment horizontal="center" vertical="center" wrapText="1"/>
    </xf>
    <xf numFmtId="0" fontId="99" fillId="0" borderId="0" xfId="0" applyFont="1" applyAlignment="1">
      <alignment wrapText="1"/>
    </xf>
    <xf numFmtId="0" fontId="99" fillId="0" borderId="0" xfId="0" applyFont="1" applyAlignment="1">
      <alignment horizontal="center" vertical="center" wrapText="1"/>
    </xf>
    <xf numFmtId="44" fontId="99" fillId="0" borderId="0" xfId="0" applyNumberFormat="1" applyFont="1" applyAlignment="1">
      <alignment wrapText="1"/>
    </xf>
    <xf numFmtId="0" fontId="99" fillId="3" borderId="0" xfId="0" applyFont="1" applyFill="1" applyAlignment="1">
      <alignment wrapText="1"/>
    </xf>
    <xf numFmtId="0" fontId="99" fillId="3" borderId="0" xfId="0" applyFont="1" applyFill="1" applyAlignment="1">
      <alignment horizontal="center" vertical="center" wrapText="1"/>
    </xf>
    <xf numFmtId="44" fontId="99" fillId="3" borderId="0" xfId="0" applyNumberFormat="1" applyFont="1" applyFill="1" applyAlignment="1">
      <alignment wrapText="1"/>
    </xf>
    <xf numFmtId="166" fontId="99" fillId="3" borderId="0" xfId="0" applyNumberFormat="1" applyFont="1" applyFill="1" applyAlignment="1">
      <alignment wrapText="1"/>
    </xf>
    <xf numFmtId="44" fontId="122" fillId="3" borderId="0" xfId="0" applyNumberFormat="1" applyFont="1" applyFill="1" applyAlignment="1">
      <alignment wrapText="1"/>
    </xf>
    <xf numFmtId="172" fontId="99" fillId="3" borderId="0" xfId="0" applyNumberFormat="1" applyFont="1" applyFill="1" applyAlignment="1">
      <alignment wrapText="1"/>
    </xf>
    <xf numFmtId="172" fontId="99" fillId="3" borderId="0" xfId="0" applyNumberFormat="1" applyFont="1" applyFill="1" applyAlignment="1">
      <alignment horizontal="center" vertical="center" wrapText="1"/>
    </xf>
    <xf numFmtId="44" fontId="99" fillId="3" borderId="0" xfId="0" applyNumberFormat="1" applyFont="1" applyFill="1" applyAlignment="1">
      <alignment horizontal="center" vertical="center" wrapText="1"/>
    </xf>
    <xf numFmtId="0" fontId="123" fillId="6" borderId="26" xfId="1" applyFont="1" applyFill="1" applyBorder="1" applyAlignment="1">
      <alignment horizontal="center" vertical="center" wrapText="1"/>
    </xf>
    <xf numFmtId="0" fontId="4" fillId="0" borderId="0" xfId="126"/>
    <xf numFmtId="0" fontId="4" fillId="0" borderId="0" xfId="126" applyAlignment="1">
      <alignment wrapText="1"/>
    </xf>
    <xf numFmtId="168" fontId="0" fillId="5" borderId="0" xfId="127" applyFont="1" applyFill="1" applyAlignment="1">
      <alignment horizontal="center" vertical="center"/>
    </xf>
    <xf numFmtId="0" fontId="36" fillId="5" borderId="0" xfId="126" applyFont="1" applyFill="1" applyAlignment="1">
      <alignment wrapText="1"/>
    </xf>
    <xf numFmtId="168" fontId="0" fillId="0" borderId="0" xfId="127" applyFont="1" applyAlignment="1">
      <alignment horizontal="center" vertical="center"/>
    </xf>
    <xf numFmtId="168" fontId="4" fillId="0" borderId="0" xfId="126" applyNumberFormat="1"/>
    <xf numFmtId="168" fontId="36" fillId="5" borderId="0" xfId="127" applyFont="1" applyFill="1" applyAlignment="1">
      <alignment horizontal="center" vertical="center"/>
    </xf>
    <xf numFmtId="0" fontId="4" fillId="3" borderId="0" xfId="126" applyFill="1" applyAlignment="1">
      <alignment wrapText="1"/>
    </xf>
    <xf numFmtId="168" fontId="4" fillId="0" borderId="0" xfId="126" applyNumberFormat="1" applyAlignment="1">
      <alignment vertical="center"/>
    </xf>
    <xf numFmtId="168" fontId="36" fillId="0" borderId="0" xfId="127" applyFont="1" applyAlignment="1">
      <alignment horizontal="center" vertical="center"/>
    </xf>
    <xf numFmtId="168" fontId="36" fillId="0" borderId="0" xfId="126" applyNumberFormat="1" applyFont="1" applyAlignment="1">
      <alignment vertical="center"/>
    </xf>
    <xf numFmtId="168" fontId="36" fillId="5" borderId="0" xfId="126" applyNumberFormat="1" applyFont="1" applyFill="1"/>
    <xf numFmtId="0" fontId="126" fillId="0" borderId="21" xfId="9" applyNumberFormat="1" applyFont="1" applyFill="1" applyBorder="1" applyAlignment="1">
      <alignment horizontal="center" vertical="center" wrapText="1" readingOrder="1"/>
    </xf>
    <xf numFmtId="0" fontId="127" fillId="0" borderId="0" xfId="9" applyNumberFormat="1" applyFont="1" applyFill="1" applyBorder="1" applyAlignment="1">
      <alignment horizontal="center" vertical="center" wrapText="1" readingOrder="1"/>
    </xf>
    <xf numFmtId="16" fontId="126" fillId="0" borderId="21" xfId="9" applyNumberFormat="1" applyFont="1" applyFill="1" applyBorder="1" applyAlignment="1">
      <alignment horizontal="center" vertical="center" wrapText="1" readingOrder="1"/>
    </xf>
    <xf numFmtId="0" fontId="127" fillId="0" borderId="21" xfId="9" applyNumberFormat="1" applyFont="1" applyFill="1" applyBorder="1" applyAlignment="1">
      <alignment horizontal="center" vertical="center" wrapText="1" readingOrder="1"/>
    </xf>
    <xf numFmtId="0" fontId="128" fillId="0" borderId="21" xfId="9" applyNumberFormat="1" applyFont="1" applyFill="1" applyBorder="1" applyAlignment="1">
      <alignment horizontal="center" vertical="center" wrapText="1" readingOrder="1"/>
    </xf>
    <xf numFmtId="0" fontId="128" fillId="0" borderId="21" xfId="9" applyNumberFormat="1" applyFont="1" applyFill="1" applyBorder="1" applyAlignment="1">
      <alignment horizontal="left" vertical="center" wrapText="1" readingOrder="1"/>
    </xf>
    <xf numFmtId="175" fontId="127" fillId="0" borderId="21" xfId="9" applyNumberFormat="1" applyFont="1" applyFill="1" applyBorder="1" applyAlignment="1">
      <alignment horizontal="center" vertical="center" wrapText="1" readingOrder="1"/>
    </xf>
    <xf numFmtId="0" fontId="129" fillId="0" borderId="21" xfId="9" applyNumberFormat="1" applyFont="1" applyFill="1" applyBorder="1" applyAlignment="1">
      <alignment horizontal="center" vertical="center" wrapText="1" readingOrder="1"/>
    </xf>
    <xf numFmtId="0" fontId="129" fillId="0" borderId="21" xfId="9" applyNumberFormat="1" applyFont="1" applyFill="1" applyBorder="1" applyAlignment="1">
      <alignment horizontal="left" vertical="center" wrapText="1" readingOrder="1"/>
    </xf>
    <xf numFmtId="0" fontId="129" fillId="0" borderId="21" xfId="9" applyNumberFormat="1" applyFont="1" applyFill="1" applyBorder="1" applyAlignment="1">
      <alignment vertical="center" wrapText="1" readingOrder="1"/>
    </xf>
    <xf numFmtId="175" fontId="129" fillId="0" borderId="21" xfId="9" applyNumberFormat="1" applyFont="1" applyFill="1" applyBorder="1" applyAlignment="1">
      <alignment horizontal="right" vertical="center" wrapText="1" readingOrder="1"/>
    </xf>
    <xf numFmtId="175" fontId="129" fillId="23" borderId="21" xfId="9" applyNumberFormat="1" applyFont="1" applyFill="1" applyBorder="1" applyAlignment="1">
      <alignment horizontal="right" vertical="center" wrapText="1" readingOrder="1"/>
    </xf>
    <xf numFmtId="0" fontId="130" fillId="0" borderId="21" xfId="9" applyNumberFormat="1" applyFont="1" applyFill="1" applyBorder="1" applyAlignment="1">
      <alignment horizontal="center" vertical="center" wrapText="1" readingOrder="1"/>
    </xf>
    <xf numFmtId="0" fontId="130" fillId="0" borderId="21" xfId="9" applyNumberFormat="1" applyFont="1" applyFill="1" applyBorder="1" applyAlignment="1">
      <alignment horizontal="left" vertical="center" wrapText="1" readingOrder="1"/>
    </xf>
    <xf numFmtId="0" fontId="130" fillId="0" borderId="21" xfId="9" applyNumberFormat="1" applyFont="1" applyFill="1" applyBorder="1" applyAlignment="1">
      <alignment vertical="center" wrapText="1" readingOrder="1"/>
    </xf>
    <xf numFmtId="175" fontId="130" fillId="0" borderId="21" xfId="9" applyNumberFormat="1" applyFont="1" applyFill="1" applyBorder="1" applyAlignment="1">
      <alignment horizontal="right" vertical="center" wrapText="1" readingOrder="1"/>
    </xf>
    <xf numFmtId="0" fontId="131" fillId="0" borderId="0" xfId="9" applyFont="1" applyFill="1" applyBorder="1"/>
    <xf numFmtId="0" fontId="128" fillId="0" borderId="21" xfId="9" applyNumberFormat="1" applyFont="1" applyFill="1" applyBorder="1" applyAlignment="1">
      <alignment vertical="center" wrapText="1" readingOrder="1"/>
    </xf>
    <xf numFmtId="175" fontId="128" fillId="0" borderId="21" xfId="9" applyNumberFormat="1" applyFont="1" applyFill="1" applyBorder="1" applyAlignment="1">
      <alignment horizontal="right" vertical="center" wrapText="1" readingOrder="1"/>
    </xf>
    <xf numFmtId="0" fontId="129" fillId="23" borderId="21" xfId="9" applyNumberFormat="1" applyFont="1" applyFill="1" applyBorder="1" applyAlignment="1">
      <alignment horizontal="center" vertical="center" wrapText="1" readingOrder="1"/>
    </xf>
    <xf numFmtId="0" fontId="129" fillId="23" borderId="21" xfId="9" applyNumberFormat="1" applyFont="1" applyFill="1" applyBorder="1" applyAlignment="1">
      <alignment horizontal="left" vertical="center" wrapText="1" readingOrder="1"/>
    </xf>
    <xf numFmtId="0" fontId="129" fillId="23" borderId="21" xfId="9" applyNumberFormat="1" applyFont="1" applyFill="1" applyBorder="1" applyAlignment="1">
      <alignment vertical="center" wrapText="1" readingOrder="1"/>
    </xf>
    <xf numFmtId="0" fontId="66" fillId="23" borderId="0" xfId="9" applyFont="1" applyFill="1" applyBorder="1"/>
    <xf numFmtId="0" fontId="129" fillId="16" borderId="21" xfId="9" applyNumberFormat="1" applyFont="1" applyFill="1" applyBorder="1" applyAlignment="1">
      <alignment horizontal="center" vertical="center" wrapText="1" readingOrder="1"/>
    </xf>
    <xf numFmtId="0" fontId="129" fillId="16" borderId="21" xfId="9" applyNumberFormat="1" applyFont="1" applyFill="1" applyBorder="1" applyAlignment="1">
      <alignment horizontal="left" vertical="center" wrapText="1" readingOrder="1"/>
    </xf>
    <xf numFmtId="0" fontId="129" fillId="16" borderId="21" xfId="9" applyNumberFormat="1" applyFont="1" applyFill="1" applyBorder="1" applyAlignment="1">
      <alignment vertical="center" wrapText="1" readingOrder="1"/>
    </xf>
    <xf numFmtId="175" fontId="129" fillId="16" borderId="21" xfId="9" applyNumberFormat="1" applyFont="1" applyFill="1" applyBorder="1" applyAlignment="1">
      <alignment horizontal="right" vertical="center" wrapText="1" readingOrder="1"/>
    </xf>
    <xf numFmtId="0" fontId="66" fillId="16" borderId="0" xfId="9" applyFont="1" applyFill="1" applyBorder="1"/>
    <xf numFmtId="0" fontId="129" fillId="24" borderId="21" xfId="9" applyNumberFormat="1" applyFont="1" applyFill="1" applyBorder="1" applyAlignment="1">
      <alignment horizontal="center" vertical="center" wrapText="1" readingOrder="1"/>
    </xf>
    <xf numFmtId="0" fontId="129" fillId="24" borderId="21" xfId="9" applyNumberFormat="1" applyFont="1" applyFill="1" applyBorder="1" applyAlignment="1">
      <alignment horizontal="left" vertical="center" wrapText="1" readingOrder="1"/>
    </xf>
    <xf numFmtId="0" fontId="129" fillId="24" borderId="21" xfId="9" applyNumberFormat="1" applyFont="1" applyFill="1" applyBorder="1" applyAlignment="1">
      <alignment vertical="center" wrapText="1" readingOrder="1"/>
    </xf>
    <xf numFmtId="175" fontId="129" fillId="24" borderId="21" xfId="9" applyNumberFormat="1" applyFont="1" applyFill="1" applyBorder="1" applyAlignment="1">
      <alignment horizontal="right" vertical="center" wrapText="1" readingOrder="1"/>
    </xf>
    <xf numFmtId="0" fontId="66" fillId="24" borderId="0" xfId="9" applyFont="1" applyFill="1" applyBorder="1"/>
    <xf numFmtId="0" fontId="129" fillId="25" borderId="21" xfId="9" applyNumberFormat="1" applyFont="1" applyFill="1" applyBorder="1" applyAlignment="1">
      <alignment horizontal="center" vertical="center" wrapText="1" readingOrder="1"/>
    </xf>
    <xf numFmtId="0" fontId="129" fillId="25" borderId="21" xfId="9" applyNumberFormat="1" applyFont="1" applyFill="1" applyBorder="1" applyAlignment="1">
      <alignment horizontal="left" vertical="center" wrapText="1" readingOrder="1"/>
    </xf>
    <xf numFmtId="0" fontId="129" fillId="25" borderId="21" xfId="9" applyNumberFormat="1" applyFont="1" applyFill="1" applyBorder="1" applyAlignment="1">
      <alignment vertical="center" wrapText="1" readingOrder="1"/>
    </xf>
    <xf numFmtId="175" fontId="129" fillId="25" borderId="21" xfId="9" applyNumberFormat="1" applyFont="1" applyFill="1" applyBorder="1" applyAlignment="1">
      <alignment horizontal="right" vertical="center" wrapText="1" readingOrder="1"/>
    </xf>
    <xf numFmtId="0" fontId="66" fillId="25" borderId="0" xfId="9" applyFont="1" applyFill="1" applyBorder="1"/>
    <xf numFmtId="175" fontId="129" fillId="3" borderId="21" xfId="9" applyNumberFormat="1" applyFont="1" applyFill="1" applyBorder="1" applyAlignment="1">
      <alignment horizontal="right" vertical="center" wrapText="1" readingOrder="1"/>
    </xf>
    <xf numFmtId="0" fontId="132" fillId="0" borderId="21" xfId="9" applyNumberFormat="1" applyFont="1" applyFill="1" applyBorder="1" applyAlignment="1">
      <alignment horizontal="left" vertical="center" wrapText="1" readingOrder="1"/>
    </xf>
    <xf numFmtId="175" fontId="129" fillId="22" borderId="21" xfId="9" applyNumberFormat="1" applyFont="1" applyFill="1" applyBorder="1" applyAlignment="1">
      <alignment horizontal="right" vertical="center" wrapText="1" readingOrder="1"/>
    </xf>
    <xf numFmtId="0" fontId="133" fillId="0" borderId="21" xfId="9" applyNumberFormat="1" applyFont="1" applyFill="1" applyBorder="1" applyAlignment="1">
      <alignment horizontal="left" vertical="center" wrapText="1" readingOrder="1"/>
    </xf>
    <xf numFmtId="172" fontId="66" fillId="0" borderId="0" xfId="9" applyNumberFormat="1" applyFont="1" applyFill="1" applyBorder="1"/>
    <xf numFmtId="175" fontId="134" fillId="4" borderId="21" xfId="132" applyNumberFormat="1" applyFont="1" applyFill="1" applyBorder="1" applyAlignment="1">
      <alignment horizontal="right" vertical="center" wrapText="1" readingOrder="1"/>
    </xf>
    <xf numFmtId="165" fontId="134" fillId="4" borderId="21" xfId="132" applyFont="1" applyFill="1" applyBorder="1" applyAlignment="1">
      <alignment horizontal="right" vertical="center" wrapText="1" readingOrder="1"/>
    </xf>
    <xf numFmtId="0" fontId="53" fillId="0" borderId="0" xfId="1" applyFont="1" applyFill="1" applyBorder="1" applyAlignment="1">
      <alignment horizontal="center" wrapText="1"/>
    </xf>
    <xf numFmtId="0" fontId="102" fillId="5" borderId="17" xfId="0" applyFont="1" applyFill="1" applyBorder="1" applyAlignment="1">
      <alignment horizontal="center" vertical="center" wrapText="1"/>
    </xf>
    <xf numFmtId="0" fontId="102" fillId="5" borderId="18" xfId="0" applyFont="1" applyFill="1" applyBorder="1" applyAlignment="1">
      <alignment horizontal="center" vertical="center" wrapText="1"/>
    </xf>
    <xf numFmtId="165" fontId="98" fillId="0" borderId="0" xfId="137" applyFont="1" applyBorder="1" applyAlignment="1">
      <alignment horizontal="right" vertical="center" wrapText="1"/>
    </xf>
    <xf numFmtId="0" fontId="32" fillId="0" borderId="0" xfId="137" applyNumberFormat="1" applyFont="1" applyAlignment="1">
      <alignment horizontal="left" wrapText="1"/>
    </xf>
    <xf numFmtId="0" fontId="27" fillId="0" borderId="2" xfId="137" applyNumberFormat="1" applyFont="1" applyBorder="1" applyAlignment="1">
      <alignment horizontal="center" vertical="center" wrapText="1"/>
    </xf>
    <xf numFmtId="165" fontId="98" fillId="0" borderId="0" xfId="137" applyFont="1" applyFill="1" applyAlignment="1">
      <alignment horizontal="right" vertical="center" wrapText="1"/>
    </xf>
    <xf numFmtId="169" fontId="42" fillId="0" borderId="2" xfId="138" applyNumberFormat="1" applyFont="1" applyBorder="1" applyAlignment="1">
      <alignment horizontal="left" wrapText="1"/>
    </xf>
    <xf numFmtId="169" fontId="43" fillId="0" borderId="2" xfId="138" applyNumberFormat="1" applyFont="1" applyBorder="1" applyAlignment="1">
      <alignment wrapText="1"/>
    </xf>
    <xf numFmtId="169" fontId="42" fillId="3" borderId="2" xfId="138" applyNumberFormat="1" applyFont="1" applyFill="1" applyBorder="1" applyAlignment="1">
      <alignment horizontal="left" wrapText="1"/>
    </xf>
    <xf numFmtId="169" fontId="43" fillId="3" borderId="2" xfId="138" applyNumberFormat="1" applyFont="1" applyFill="1" applyBorder="1" applyAlignment="1">
      <alignment wrapText="1"/>
    </xf>
    <xf numFmtId="0" fontId="32" fillId="3" borderId="2" xfId="137" applyNumberFormat="1" applyFont="1" applyFill="1" applyBorder="1" applyAlignment="1">
      <alignment horizontal="left" wrapText="1"/>
    </xf>
    <xf numFmtId="165" fontId="98" fillId="3" borderId="0" xfId="137" applyFont="1" applyFill="1" applyBorder="1" applyAlignment="1">
      <alignment horizontal="right" vertical="center" wrapText="1"/>
    </xf>
    <xf numFmtId="0" fontId="32" fillId="3" borderId="0" xfId="137" applyNumberFormat="1" applyFont="1" applyFill="1" applyAlignment="1">
      <alignment horizontal="left" wrapText="1"/>
    </xf>
    <xf numFmtId="167" fontId="24" fillId="3" borderId="0" xfId="138" applyFont="1" applyFill="1" applyBorder="1" applyAlignment="1">
      <alignment horizontal="center" wrapText="1"/>
    </xf>
    <xf numFmtId="165" fontId="98" fillId="3" borderId="0" xfId="137" applyFont="1" applyFill="1" applyAlignment="1">
      <alignment horizontal="center" vertical="center" wrapText="1"/>
    </xf>
    <xf numFmtId="166" fontId="32" fillId="3" borderId="0" xfId="137" applyNumberFormat="1" applyFont="1" applyFill="1" applyAlignment="1">
      <alignment horizontal="left" wrapText="1"/>
    </xf>
    <xf numFmtId="167" fontId="24" fillId="3" borderId="0" xfId="138" applyFont="1" applyFill="1" applyBorder="1" applyAlignment="1">
      <alignment horizontal="center" vertical="center" wrapText="1"/>
    </xf>
    <xf numFmtId="44" fontId="100" fillId="3" borderId="0" xfId="139" applyFont="1" applyFill="1" applyAlignment="1">
      <alignment horizontal="right" vertical="center" wrapText="1"/>
    </xf>
    <xf numFmtId="44" fontId="49" fillId="3" borderId="0" xfId="139" applyFont="1" applyFill="1" applyAlignment="1">
      <alignment horizontal="right" vertical="center" wrapText="1"/>
    </xf>
    <xf numFmtId="44" fontId="50" fillId="3" borderId="0" xfId="139" applyFont="1" applyFill="1" applyAlignment="1">
      <alignment horizontal="right" vertical="center" wrapText="1"/>
    </xf>
    <xf numFmtId="41" fontId="101" fillId="7" borderId="16" xfId="140" applyFont="1" applyFill="1" applyBorder="1" applyAlignment="1">
      <alignment horizontal="center" vertical="center" wrapText="1"/>
    </xf>
    <xf numFmtId="171" fontId="103" fillId="0" borderId="2" xfId="137" applyNumberFormat="1" applyFont="1" applyFill="1" applyBorder="1" applyAlignment="1">
      <alignment horizontal="right" vertical="center" wrapText="1"/>
    </xf>
    <xf numFmtId="44" fontId="103" fillId="0" borderId="2" xfId="139" applyNumberFormat="1" applyFont="1" applyFill="1" applyBorder="1" applyAlignment="1">
      <alignment horizontal="center" vertical="center" wrapText="1"/>
    </xf>
    <xf numFmtId="0" fontId="25" fillId="0" borderId="13" xfId="0" applyFont="1" applyBorder="1" applyAlignment="1">
      <alignment horizontal="center" vertical="center" wrapText="1"/>
    </xf>
    <xf numFmtId="0" fontId="65" fillId="0" borderId="0" xfId="9" applyFont="1" applyFill="1" applyBorder="1" applyAlignment="1">
      <alignment horizontal="center"/>
    </xf>
    <xf numFmtId="0" fontId="69" fillId="0" borderId="0" xfId="9" applyFont="1" applyFill="1" applyBorder="1" applyAlignment="1">
      <alignment horizontal="center"/>
    </xf>
    <xf numFmtId="49" fontId="70" fillId="0" borderId="0" xfId="108" applyNumberFormat="1" applyFont="1" applyFill="1" applyBorder="1" applyAlignment="1">
      <alignment horizontal="center"/>
    </xf>
    <xf numFmtId="0" fontId="68" fillId="0" borderId="2" xfId="9" applyFont="1" applyFill="1" applyBorder="1" applyAlignment="1">
      <alignment horizontal="left" vertical="center"/>
    </xf>
    <xf numFmtId="0" fontId="25" fillId="0" borderId="0" xfId="126" applyFont="1" applyAlignment="1">
      <alignment horizontal="center" wrapText="1"/>
    </xf>
    <xf numFmtId="0" fontId="34" fillId="5" borderId="0" xfId="0" applyFont="1" applyFill="1" applyBorder="1" applyAlignment="1">
      <alignment horizontal="center" vertical="center" wrapText="1"/>
    </xf>
    <xf numFmtId="0" fontId="36" fillId="0" borderId="0" xfId="0" applyFont="1" applyBorder="1" applyAlignment="1">
      <alignment horizontal="left" vertical="center" wrapText="1"/>
    </xf>
    <xf numFmtId="0" fontId="37" fillId="0" borderId="2" xfId="0" applyFont="1" applyBorder="1" applyAlignment="1">
      <alignment horizontal="center" vertical="center" wrapText="1"/>
    </xf>
    <xf numFmtId="0" fontId="38" fillId="0" borderId="2" xfId="0" applyFont="1" applyFill="1" applyBorder="1" applyAlignment="1">
      <alignment horizontal="center" vertical="center" wrapText="1"/>
    </xf>
    <xf numFmtId="0" fontId="37" fillId="0" borderId="2" xfId="0" quotePrefix="1" applyFont="1" applyBorder="1" applyAlignment="1">
      <alignment horizontal="center" vertical="center" wrapText="1"/>
    </xf>
    <xf numFmtId="0" fontId="37" fillId="0" borderId="0" xfId="0" quotePrefix="1" applyFont="1" applyAlignment="1">
      <alignment horizontal="center" vertical="center" wrapText="1"/>
    </xf>
    <xf numFmtId="0" fontId="37" fillId="3" borderId="2" xfId="0" applyFont="1" applyFill="1" applyBorder="1" applyAlignment="1">
      <alignment horizontal="center" vertical="center" wrapText="1"/>
    </xf>
    <xf numFmtId="0" fontId="37" fillId="3" borderId="4"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44" fillId="3" borderId="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170" fontId="45" fillId="3" borderId="4" xfId="0" applyNumberFormat="1" applyFont="1" applyFill="1" applyBorder="1" applyAlignment="1">
      <alignment horizontal="right" vertical="center" wrapText="1"/>
    </xf>
    <xf numFmtId="170" fontId="45" fillId="3" borderId="5" xfId="0" applyNumberFormat="1" applyFont="1" applyFill="1" applyBorder="1" applyAlignment="1">
      <alignment horizontal="right" vertical="center" wrapText="1"/>
    </xf>
    <xf numFmtId="171" fontId="46" fillId="3" borderId="2" xfId="0" applyNumberFormat="1" applyFont="1" applyFill="1" applyBorder="1" applyAlignment="1">
      <alignment horizontal="right" vertical="center" wrapText="1"/>
    </xf>
    <xf numFmtId="167" fontId="46" fillId="3" borderId="2" xfId="138" applyFont="1" applyFill="1" applyBorder="1" applyAlignment="1">
      <alignment horizontal="right" vertical="center" wrapText="1"/>
    </xf>
    <xf numFmtId="14" fontId="45" fillId="5" borderId="4" xfId="0" applyNumberFormat="1" applyFont="1" applyFill="1" applyBorder="1" applyAlignment="1">
      <alignment horizontal="right" vertical="center" wrapText="1"/>
    </xf>
    <xf numFmtId="14" fontId="45" fillId="5" borderId="5" xfId="0" applyNumberFormat="1" applyFont="1" applyFill="1" applyBorder="1" applyAlignment="1">
      <alignment horizontal="right" vertical="center" wrapText="1"/>
    </xf>
    <xf numFmtId="0" fontId="53" fillId="0" borderId="0" xfId="1" applyFont="1" applyFill="1" applyBorder="1" applyAlignment="1">
      <alignment horizontal="center" wrapText="1"/>
    </xf>
    <xf numFmtId="0" fontId="36" fillId="3" borderId="15" xfId="0" applyFont="1" applyFill="1" applyBorder="1" applyAlignment="1">
      <alignment horizontal="left" vertical="center" wrapText="1"/>
    </xf>
    <xf numFmtId="167" fontId="24" fillId="3" borderId="0" xfId="138" applyFont="1" applyFill="1" applyBorder="1" applyAlignment="1">
      <alignment horizontal="center" wrapText="1"/>
    </xf>
    <xf numFmtId="167" fontId="24" fillId="3" borderId="0" xfId="138" applyFont="1" applyFill="1" applyBorder="1" applyAlignment="1">
      <alignment horizontal="center" vertical="center" wrapText="1"/>
    </xf>
    <xf numFmtId="0" fontId="102" fillId="5" borderId="17" xfId="0" applyFont="1" applyFill="1" applyBorder="1" applyAlignment="1">
      <alignment horizontal="center" vertical="center" wrapText="1"/>
    </xf>
    <xf numFmtId="0" fontId="102" fillId="5" borderId="19"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88" fillId="0" borderId="18" xfId="0" applyFont="1" applyFill="1" applyBorder="1" applyAlignment="1">
      <alignment horizontal="center" vertical="center" wrapText="1"/>
    </xf>
    <xf numFmtId="0" fontId="88" fillId="0" borderId="14" xfId="0" applyFont="1" applyFill="1" applyBorder="1" applyAlignment="1">
      <alignment horizontal="center" vertical="center" wrapText="1"/>
    </xf>
    <xf numFmtId="0" fontId="88" fillId="0" borderId="18" xfId="0" applyFont="1" applyFill="1" applyBorder="1" applyAlignment="1">
      <alignment horizontal="left" vertical="center" wrapText="1"/>
    </xf>
    <xf numFmtId="14" fontId="88" fillId="0" borderId="18" xfId="0" applyNumberFormat="1" applyFont="1" applyFill="1" applyBorder="1" applyAlignment="1">
      <alignment horizontal="center" vertical="center" wrapText="1"/>
    </xf>
    <xf numFmtId="171" fontId="103" fillId="0" borderId="18" xfId="137" applyNumberFormat="1" applyFont="1" applyFill="1" applyBorder="1" applyAlignment="1">
      <alignment horizontal="right" vertical="center" wrapText="1"/>
    </xf>
    <xf numFmtId="44" fontId="103" fillId="0" borderId="18" xfId="139" applyNumberFormat="1" applyFont="1" applyFill="1" applyBorder="1" applyAlignment="1">
      <alignment horizontal="center" vertical="center" wrapText="1"/>
    </xf>
    <xf numFmtId="0" fontId="124" fillId="0" borderId="2" xfId="0" applyFont="1" applyFill="1" applyBorder="1" applyAlignment="1">
      <alignment horizontal="center" vertical="center" wrapText="1"/>
    </xf>
    <xf numFmtId="0" fontId="124" fillId="0" borderId="5" xfId="0" applyFont="1" applyFill="1" applyBorder="1" applyAlignment="1">
      <alignment horizontal="center" vertical="center" wrapText="1"/>
    </xf>
    <xf numFmtId="0" fontId="124" fillId="0" borderId="2" xfId="0" applyFont="1" applyFill="1" applyBorder="1" applyAlignment="1">
      <alignment horizontal="left" vertical="center" wrapText="1"/>
    </xf>
    <xf numFmtId="14" fontId="124" fillId="0" borderId="2" xfId="0" applyNumberFormat="1" applyFont="1" applyFill="1" applyBorder="1" applyAlignment="1">
      <alignment horizontal="center" vertical="center" wrapText="1"/>
    </xf>
    <xf numFmtId="171" fontId="125" fillId="0" borderId="2" xfId="137" applyNumberFormat="1" applyFont="1" applyFill="1" applyBorder="1" applyAlignment="1">
      <alignment horizontal="right" vertical="center" wrapText="1"/>
    </xf>
    <xf numFmtId="44" fontId="125" fillId="0" borderId="2" xfId="139" applyNumberFormat="1" applyFont="1" applyFill="1" applyBorder="1" applyAlignment="1">
      <alignment horizontal="center" vertical="center" wrapText="1"/>
    </xf>
    <xf numFmtId="0" fontId="60" fillId="0" borderId="2" xfId="0" applyFont="1" applyFill="1" applyBorder="1"/>
    <xf numFmtId="0" fontId="104" fillId="0" borderId="2" xfId="0" applyFont="1" applyFill="1" applyBorder="1"/>
    <xf numFmtId="0" fontId="55" fillId="0" borderId="2" xfId="0" applyFont="1" applyFill="1" applyBorder="1" applyAlignment="1">
      <alignment horizontal="center" vertical="center" wrapText="1"/>
    </xf>
    <xf numFmtId="15" fontId="56" fillId="0"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0" fontId="56" fillId="0" borderId="2" xfId="0" applyFont="1" applyFill="1" applyBorder="1" applyAlignment="1">
      <alignment horizontal="center" vertical="center" wrapText="1"/>
    </xf>
    <xf numFmtId="44" fontId="105" fillId="0" borderId="2" xfId="7" applyFont="1" applyFill="1" applyBorder="1" applyAlignment="1">
      <alignment horizontal="center" vertical="center" wrapText="1"/>
    </xf>
    <xf numFmtId="170" fontId="105" fillId="0" borderId="2" xfId="7" applyNumberFormat="1" applyFont="1" applyFill="1" applyBorder="1" applyAlignment="1">
      <alignment horizontal="center" vertical="center" wrapText="1"/>
    </xf>
    <xf numFmtId="170" fontId="56" fillId="0" borderId="2" xfId="7" applyNumberFormat="1" applyFont="1" applyFill="1" applyBorder="1" applyAlignment="1">
      <alignment horizontal="center" vertical="center" wrapText="1"/>
    </xf>
    <xf numFmtId="0" fontId="0" fillId="0" borderId="2" xfId="0" applyFill="1" applyBorder="1"/>
    <xf numFmtId="0" fontId="99" fillId="0" borderId="2" xfId="0" applyFont="1" applyFill="1" applyBorder="1"/>
    <xf numFmtId="0" fontId="56" fillId="0" borderId="2" xfId="7" applyNumberFormat="1" applyFont="1" applyFill="1" applyBorder="1" applyAlignment="1">
      <alignment horizontal="center" vertical="center" wrapText="1"/>
    </xf>
    <xf numFmtId="0" fontId="58" fillId="0" borderId="2" xfId="0" applyFont="1" applyFill="1" applyBorder="1" applyAlignment="1">
      <alignment horizontal="left" vertical="center" wrapText="1"/>
    </xf>
    <xf numFmtId="15" fontId="58" fillId="0" borderId="2" xfId="0" applyNumberFormat="1" applyFont="1" applyFill="1" applyBorder="1" applyAlignment="1">
      <alignment horizontal="center" vertical="center" wrapText="1"/>
    </xf>
    <xf numFmtId="0" fontId="58" fillId="0" borderId="2" xfId="0" applyFont="1" applyFill="1" applyBorder="1" applyAlignment="1">
      <alignment horizontal="center" vertical="center" wrapText="1"/>
    </xf>
    <xf numFmtId="0" fontId="58" fillId="0" borderId="2" xfId="7" applyNumberFormat="1" applyFont="1" applyFill="1" applyBorder="1" applyAlignment="1">
      <alignment horizontal="center" vertical="center" wrapText="1"/>
    </xf>
    <xf numFmtId="44" fontId="106" fillId="0" borderId="2" xfId="7" applyFont="1" applyFill="1" applyBorder="1" applyAlignment="1">
      <alignment horizontal="center" vertical="center" wrapText="1"/>
    </xf>
    <xf numFmtId="170" fontId="106" fillId="0" borderId="2" xfId="7" applyNumberFormat="1" applyFont="1" applyFill="1" applyBorder="1" applyAlignment="1">
      <alignment horizontal="center" vertical="center" wrapText="1"/>
    </xf>
    <xf numFmtId="0" fontId="85" fillId="0" borderId="2" xfId="0" applyFont="1" applyFill="1" applyBorder="1" applyAlignment="1">
      <alignment horizontal="center" vertical="center" wrapText="1"/>
    </xf>
    <xf numFmtId="14" fontId="56" fillId="0" borderId="2" xfId="0" applyNumberFormat="1" applyFont="1" applyFill="1" applyBorder="1" applyAlignment="1">
      <alignment horizontal="center" vertical="center" wrapText="1"/>
    </xf>
    <xf numFmtId="168" fontId="56" fillId="0" borderId="2" xfId="117" applyFont="1" applyFill="1" applyBorder="1" applyAlignment="1">
      <alignment horizontal="center" vertical="center" wrapText="1"/>
    </xf>
    <xf numFmtId="170" fontId="57" fillId="0" borderId="2" xfId="117"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170" fontId="58" fillId="0" borderId="2" xfId="7" applyNumberFormat="1" applyFont="1" applyFill="1" applyBorder="1" applyAlignment="1">
      <alignment horizontal="center" vertical="center" wrapText="1"/>
    </xf>
    <xf numFmtId="44" fontId="105" fillId="0" borderId="2" xfId="139" applyNumberFormat="1" applyFont="1" applyFill="1" applyBorder="1" applyAlignment="1">
      <alignment horizontal="center" vertical="center" wrapText="1"/>
    </xf>
    <xf numFmtId="170" fontId="56" fillId="0" borderId="2" xfId="117" applyNumberFormat="1" applyFont="1" applyFill="1" applyBorder="1" applyAlignment="1">
      <alignment horizontal="center" vertical="center" wrapText="1"/>
    </xf>
    <xf numFmtId="170" fontId="58" fillId="0" borderId="2" xfId="117" applyNumberFormat="1" applyFont="1" applyFill="1" applyBorder="1" applyAlignment="1">
      <alignment horizontal="center" vertical="center" wrapText="1"/>
    </xf>
    <xf numFmtId="0" fontId="99" fillId="0" borderId="0" xfId="0" applyFont="1" applyFill="1"/>
  </cellXfs>
  <cellStyles count="141">
    <cellStyle name="Énfasis1" xfId="1" builtinId="29"/>
    <cellStyle name="Hipervínculo" xfId="3" builtinId="8"/>
    <cellStyle name="Millares [0] 2" xfId="2"/>
    <cellStyle name="Millares [0] 2 2" xfId="8"/>
    <cellStyle name="Millares [0] 2 2 2" xfId="16"/>
    <cellStyle name="Millares [0] 2 2 2 2" xfId="21"/>
    <cellStyle name="Millares [0] 2 2 2 2 2" xfId="26"/>
    <cellStyle name="Millares [0] 2 2 2 2 2 2" xfId="31"/>
    <cellStyle name="Millares [0] 2 2 2 2 2 3" xfId="36"/>
    <cellStyle name="Millares [0] 2 2 2 2 2 4" xfId="41"/>
    <cellStyle name="Millares [0] 2 2 2 2 2 4 2" xfId="49"/>
    <cellStyle name="Millares [0] 2 2 2 2 2 4 2 2" xfId="61"/>
    <cellStyle name="Millares [0] 2 2 2 2 2 4 2 2 2" xfId="66"/>
    <cellStyle name="Millares [0] 2 2 2 2 2 4 2 3" xfId="77"/>
    <cellStyle name="Millares [0] 2 2 2 2 2 4 2 4" xfId="85"/>
    <cellStyle name="Millares [0] 2 2 2 2 2 4 2 4 2" xfId="98"/>
    <cellStyle name="Millares [0] 2 2 2 2 2 4 2 4 2 2" xfId="106"/>
    <cellStyle name="Millares [0] 2 2 2 2 2 4 3" xfId="54"/>
    <cellStyle name="Millares [0] 2 2 2 2 2 4 3 2" xfId="60"/>
    <cellStyle name="Millares [0] 2 2 2 2 2 4 3 2 2" xfId="67"/>
    <cellStyle name="Millares [0] 2 2 2 2 2 4 3 3" xfId="76"/>
    <cellStyle name="Millares [0] 2 2 2 2 2 4 3 4" xfId="84"/>
    <cellStyle name="Millares [0] 2 2 2 2 2 4 3 4 2" xfId="97"/>
    <cellStyle name="Millares [0] 2 2 2 2 2 4 3 4 2 2" xfId="105"/>
    <cellStyle name="Millares [0] 2 3" xfId="12"/>
    <cellStyle name="Millares [0] 2 3 2" xfId="17"/>
    <cellStyle name="Millares [0] 2 3 2 2" xfId="22"/>
    <cellStyle name="Millares [0] 2 3 2 2 2" xfId="27"/>
    <cellStyle name="Millares [0] 2 3 2 2 3" xfId="32"/>
    <cellStyle name="Millares [0] 2 3 2 2 4" xfId="37"/>
    <cellStyle name="Millares [0] 2 3 2 2 4 2" xfId="45"/>
    <cellStyle name="Millares [0] 2 3 2 2 4 2 2" xfId="59"/>
    <cellStyle name="Millares [0] 2 3 2 2 4 2 2 2" xfId="68"/>
    <cellStyle name="Millares [0] 2 3 2 2 4 2 3" xfId="75"/>
    <cellStyle name="Millares [0] 2 3 2 2 4 2 4" xfId="83"/>
    <cellStyle name="Millares [0] 2 3 2 2 4 2 4 2" xfId="96"/>
    <cellStyle name="Millares [0] 2 3 2 2 4 2 4 2 2" xfId="104"/>
    <cellStyle name="Millares [0] 2 3 2 2 4 3" xfId="50"/>
    <cellStyle name="Millares [0] 2 3 2 2 4 3 2" xfId="55"/>
    <cellStyle name="Millares [0] 2 3 2 2 4 3 2 2" xfId="64"/>
    <cellStyle name="Millares [0] 2 3 2 2 4 3 3" xfId="71"/>
    <cellStyle name="Millares [0] 2 3 2 2 4 3 4" xfId="79"/>
    <cellStyle name="Millares [0] 2 3 2 2 4 3 4 2" xfId="92"/>
    <cellStyle name="Millares [0] 2 3 2 2 4 3 4 2 2" xfId="100"/>
    <cellStyle name="Millares [0] 2 3 2 2 4 3 4 2 2 2" xfId="113"/>
    <cellStyle name="Millares [0] 2 3 2 2 4 3 4 2 2 2 2" xfId="118"/>
    <cellStyle name="Millares [0] 2 3 2 2 4 3 4 2 2 2 2 2" xfId="122"/>
    <cellStyle name="Millares [0] 2 3 2 2 4 3 4 2 2 2 2 2 2" xfId="128"/>
    <cellStyle name="Millares [0] 2 3 2 2 4 3 4 2 2 2 2 2 2 2" xfId="133"/>
    <cellStyle name="Millares [0] 2 3 2 2 4 3 4 2 2 2 2 2 2 2 2" xfId="137"/>
    <cellStyle name="Millares [0] 3" xfId="6"/>
    <cellStyle name="Millares [0] 3 2" xfId="15"/>
    <cellStyle name="Millares [0] 3 2 2" xfId="20"/>
    <cellStyle name="Millares [0] 3 2 2 2" xfId="25"/>
    <cellStyle name="Millares [0] 3 2 2 2 2" xfId="30"/>
    <cellStyle name="Millares [0] 3 2 2 2 3" xfId="35"/>
    <cellStyle name="Millares [0] 3 2 2 2 4" xfId="40"/>
    <cellStyle name="Millares [0] 3 2 2 2 4 2" xfId="48"/>
    <cellStyle name="Millares [0] 3 2 2 2 4 3" xfId="53"/>
    <cellStyle name="Millares [0] 3 2 2 2 4 3 2" xfId="58"/>
    <cellStyle name="Millares [0] 3 2 2 2 4 3 2 2" xfId="69"/>
    <cellStyle name="Millares [0] 3 2 2 2 4 3 3" xfId="74"/>
    <cellStyle name="Millares [0] 3 2 2 2 4 3 4" xfId="82"/>
    <cellStyle name="Millares [0] 3 2 2 2 4 3 4 2" xfId="95"/>
    <cellStyle name="Millares [0] 3 2 2 2 4 3 4 2 2" xfId="103"/>
    <cellStyle name="Millares [0] 3 2 2 2 4 3 4 2 2 2" xfId="116"/>
    <cellStyle name="Millares [0] 3 2 2 2 4 3 4 2 2 2 2" xfId="121"/>
    <cellStyle name="Millares [0] 3 2 2 2 4 3 4 2 2 2 2 2" xfId="125"/>
    <cellStyle name="Millares [0] 3 2 2 2 4 3 4 2 2 2 2 2 2" xfId="131"/>
    <cellStyle name="Millares [0] 3 2 2 2 4 3 4 2 2 2 2 2 2 2" xfId="136"/>
    <cellStyle name="Millares [0] 3 2 2 2 4 3 4 2 2 2 2 2 2 2 2" xfId="140"/>
    <cellStyle name="Millares [0] 4" xfId="132"/>
    <cellStyle name="Moneda" xfId="117" builtinId="4"/>
    <cellStyle name="Moneda [0] 2" xfId="44"/>
    <cellStyle name="Moneda [0] 2 2" xfId="4"/>
    <cellStyle name="Moneda [0] 2 2 2" xfId="13"/>
    <cellStyle name="Moneda [0] 2 2 2 2" xfId="18"/>
    <cellStyle name="Moneda [0] 2 2 2 2 2" xfId="23"/>
    <cellStyle name="Moneda [0] 2 2 2 2 2 2" xfId="28"/>
    <cellStyle name="Moneda [0] 2 2 2 2 2 3" xfId="33"/>
    <cellStyle name="Moneda [0] 2 2 2 2 2 4" xfId="38"/>
    <cellStyle name="Moneda [0] 2 2 2 2 2 4 2" xfId="46"/>
    <cellStyle name="Moneda [0] 2 2 2 2 2 4 3" xfId="51"/>
    <cellStyle name="Moneda [0] 2 2 2 2 2 4 3 2" xfId="56"/>
    <cellStyle name="Moneda [0] 2 2 2 2 2 4 3 2 2" xfId="70"/>
    <cellStyle name="Moneda [0] 2 2 2 2 2 4 3 3" xfId="72"/>
    <cellStyle name="Moneda [0] 2 2 2 2 2 4 3 4" xfId="80"/>
    <cellStyle name="Moneda [0] 2 2 2 2 2 4 3 4 2" xfId="93"/>
    <cellStyle name="Moneda [0] 2 2 2 2 2 4 3 4 2 2" xfId="101"/>
    <cellStyle name="Moneda [0] 2 2 2 2 2 4 3 4 2 2 2" xfId="114"/>
    <cellStyle name="Moneda [0] 2 2 2 2 2 4 3 4 2 2 2 2" xfId="119"/>
    <cellStyle name="Moneda [0] 2 2 2 2 2 4 3 4 2 2 2 2 2" xfId="123"/>
    <cellStyle name="Moneda [0] 2 2 2 2 2 4 3 4 2 2 2 2 2 2" xfId="129"/>
    <cellStyle name="Moneda [0] 2 2 2 2 2 4 3 4 2 2 2 2 2 2 2" xfId="134"/>
    <cellStyle name="Moneda [0] 2 2 2 2 2 4 3 4 2 2 2 2 2 2 2 2" xfId="138"/>
    <cellStyle name="Moneda [0] 2 2 3" xfId="88"/>
    <cellStyle name="Moneda [0] 2 2 3 2" xfId="108"/>
    <cellStyle name="Moneda [0] 2 3" xfId="112"/>
    <cellStyle name="Moneda 2" xfId="7"/>
    <cellStyle name="Moneda 2 2" xfId="5"/>
    <cellStyle name="Moneda 2 2 2" xfId="14"/>
    <cellStyle name="Moneda 2 2 2 2" xfId="19"/>
    <cellStyle name="Moneda 2 2 2 2 2" xfId="24"/>
    <cellStyle name="Moneda 2 2 2 2 2 2" xfId="29"/>
    <cellStyle name="Moneda 2 2 2 2 2 3" xfId="34"/>
    <cellStyle name="Moneda 2 2 2 2 2 4" xfId="39"/>
    <cellStyle name="Moneda 2 2 2 2 2 4 2" xfId="47"/>
    <cellStyle name="Moneda 2 2 2 2 2 4 2 2" xfId="62"/>
    <cellStyle name="Moneda 2 2 2 2 2 4 2 2 2" xfId="65"/>
    <cellStyle name="Moneda 2 2 2 2 2 4 2 3" xfId="78"/>
    <cellStyle name="Moneda 2 2 2 2 2 4 2 4" xfId="86"/>
    <cellStyle name="Moneda 2 2 2 2 2 4 2 4 2" xfId="99"/>
    <cellStyle name="Moneda 2 2 2 2 2 4 2 4 2 2" xfId="107"/>
    <cellStyle name="Moneda 2 2 2 2 2 4 3" xfId="52"/>
    <cellStyle name="Moneda 2 2 2 2 2 4 3 2" xfId="57"/>
    <cellStyle name="Moneda 2 2 2 2 2 4 3 2 2" xfId="63"/>
    <cellStyle name="Moneda 2 2 2 2 2 4 3 3" xfId="73"/>
    <cellStyle name="Moneda 2 2 2 2 2 4 3 4" xfId="81"/>
    <cellStyle name="Moneda 2 2 2 2 2 4 3 4 2" xfId="94"/>
    <cellStyle name="Moneda 2 2 2 2 2 4 3 4 2 2" xfId="102"/>
    <cellStyle name="Moneda 2 2 2 2 2 4 3 4 2 2 2" xfId="115"/>
    <cellStyle name="Moneda 2 2 2 2 2 4 3 4 2 2 2 2" xfId="120"/>
    <cellStyle name="Moneda 2 2 2 2 2 4 3 4 2 2 2 2 2" xfId="124"/>
    <cellStyle name="Moneda 2 2 2 2 2 4 3 4 2 2 2 2 2 2" xfId="130"/>
    <cellStyle name="Moneda 2 2 2 2 2 4 3 4 2 2 2 2 2 2 2" xfId="135"/>
    <cellStyle name="Moneda 2 2 2 2 2 4 3 4 2 2 2 2 2 2 2 2" xfId="139"/>
    <cellStyle name="Moneda 2 2 3" xfId="91"/>
    <cellStyle name="Moneda 2 2 3 2" xfId="111"/>
    <cellStyle name="Moneda 3" xfId="127"/>
    <cellStyle name="Normal" xfId="0" builtinId="0"/>
    <cellStyle name="Normal 2" xfId="9"/>
    <cellStyle name="Normal 3" xfId="10"/>
    <cellStyle name="Normal 3 2" xfId="87"/>
    <cellStyle name="Normal 3 3" xfId="90"/>
    <cellStyle name="Normal 3 3 2" xfId="109"/>
    <cellStyle name="Normal 4" xfId="42"/>
    <cellStyle name="Normal 5" xfId="126"/>
    <cellStyle name="Porcentaje 2" xfId="11"/>
    <cellStyle name="Porcentaje 2 2" xfId="89"/>
    <cellStyle name="Porcentaje 2 2 2" xfId="110"/>
    <cellStyle name="Porcentaje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EJE DESAGREGADA'!A1"/></Relationships>
</file>

<file path=xl/drawings/drawing1.xml><?xml version="1.0" encoding="utf-8"?>
<xdr:wsDr xmlns:xdr="http://schemas.openxmlformats.org/drawingml/2006/spreadsheetDrawing" xmlns:a="http://schemas.openxmlformats.org/drawingml/2006/main">
  <xdr:twoCellAnchor>
    <xdr:from>
      <xdr:col>17</xdr:col>
      <xdr:colOff>771525</xdr:colOff>
      <xdr:row>67</xdr:row>
      <xdr:rowOff>161925</xdr:rowOff>
    </xdr:from>
    <xdr:to>
      <xdr:col>18</xdr:col>
      <xdr:colOff>0</xdr:colOff>
      <xdr:row>71</xdr:row>
      <xdr:rowOff>76200</xdr:rowOff>
    </xdr:to>
    <xdr:sp macro="[5]!FILTRO" textlink="">
      <xdr:nvSpPr>
        <xdr:cNvPr id="2" name="Rectángulo redondeado 1">
          <a:hlinkClick xmlns:r="http://schemas.openxmlformats.org/officeDocument/2006/relationships" r:id="rId1"/>
          <a:extLst>
            <a:ext uri="{FF2B5EF4-FFF2-40B4-BE49-F238E27FC236}">
              <a16:creationId xmlns:a16="http://schemas.microsoft.com/office/drawing/2014/main" id="{15A1F45B-5E46-4990-A3D0-9D4D7FE78B27}"/>
            </a:ext>
          </a:extLst>
        </xdr:cNvPr>
        <xdr:cNvSpPr/>
      </xdr:nvSpPr>
      <xdr:spPr>
        <a:xfrm>
          <a:off x="9318625" y="18907125"/>
          <a:ext cx="441325" cy="650875"/>
        </a:xfrm>
        <a:prstGeom prst="roundRect">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solidFill>
            <a:schemeClr val="tx1">
              <a:lumMod val="65000"/>
              <a:lumOff val="35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ES" sz="1600" b="1">
              <a:solidFill>
                <a:schemeClr val="bg1"/>
              </a:solidFill>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K%20_jpinzon\Desktop\VIGENCIA%20PRESUPUESTO%202020\INFORMES%20Y%20REPORTES%202020\TABLEROS%20DE%20CONTROL\TEBLEROS%20DE%20CONTROL%202020\2020-02-29_Tablero_control_ejecucion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ateus\Mis%20documentos\DAFP\2018\INVERSION%202018\ENVIADOS\FEBRERO%202018\INFORME%20INVERSION%202018%20-%20FEBRER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EJECUCION"/>
      <sheetName val="EJE DESAGREGADA"/>
      <sheetName val="CONSOLIDADO"/>
      <sheetName val="Hoja2"/>
      <sheetName val="Hoja3"/>
      <sheetName val="Hoja1"/>
      <sheetName val="CDP "/>
      <sheetName val="COMPROMISOS "/>
      <sheetName val="OBLIGACIONES"/>
      <sheetName val="GRAFICAMENTE"/>
      <sheetName val="ORDENES DE PAGO"/>
      <sheetName val="Hoja5"/>
      <sheetName val="DETALLE CDP"/>
      <sheetName val="Hoja4"/>
    </sheetNames>
    <sheetDataSet>
      <sheetData sheetId="0"/>
      <sheetData sheetId="1">
        <row r="2">
          <cell r="B2">
            <v>2020</v>
          </cell>
        </row>
        <row r="4">
          <cell r="B4" t="str">
            <v>02 MARZO DE 2020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SUMEN"/>
      <sheetName val="REPORTE SIIF"/>
      <sheetName val="EJECUCION"/>
      <sheetName val="FILTRO"/>
      <sheetName val="CONSOLIDADO"/>
      <sheetName val="CDP"/>
      <sheetName val="Hoja1"/>
      <sheetName val="COMPROMISO"/>
      <sheetName val="OBLIGACION"/>
      <sheetName val="PAGOS"/>
      <sheetName val="DATOS INICIALES"/>
      <sheetName val="Hoja3"/>
      <sheetName val="Hoja2"/>
      <sheetName val="INFORME INVERSION 2018 - FEBRER"/>
    </sheetNames>
    <definedNames>
      <definedName name="FILTRO"/>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EH57"/>
  <sheetViews>
    <sheetView workbookViewId="0">
      <selection activeCell="S50" sqref="S50"/>
    </sheetView>
  </sheetViews>
  <sheetFormatPr baseColWidth="10" defaultColWidth="7.26953125" defaultRowHeight="15" x14ac:dyDescent="0.25"/>
  <cols>
    <col min="1" max="1" width="8.54296875" style="31" customWidth="1"/>
    <col min="2" max="2" width="15.26953125" style="31" bestFit="1" customWidth="1"/>
    <col min="3" max="3" width="13.81640625" style="31" hidden="1" customWidth="1"/>
    <col min="4" max="8" width="3.453125" style="31" customWidth="1"/>
    <col min="9" max="9" width="4.90625" style="31" customWidth="1"/>
    <col min="10" max="10" width="3.453125" style="31" customWidth="1"/>
    <col min="11" max="11" width="6.08984375" style="31" customWidth="1"/>
    <col min="12" max="12" width="5.08984375" style="31" customWidth="1"/>
    <col min="13" max="13" width="6.08984375" style="31" customWidth="1"/>
    <col min="14" max="14" width="17.54296875" style="31" customWidth="1"/>
    <col min="15" max="15" width="13.1796875" style="31" hidden="1" customWidth="1"/>
    <col min="16" max="17" width="12" style="31" hidden="1" customWidth="1"/>
    <col min="18" max="18" width="11.90625" style="31" bestFit="1" customWidth="1"/>
    <col min="19" max="21" width="11.90625" style="31" customWidth="1"/>
    <col min="22" max="24" width="11.90625" style="31" bestFit="1" customWidth="1"/>
    <col min="25" max="26" width="10.81640625" style="31" bestFit="1" customWidth="1"/>
    <col min="27" max="27" width="12.81640625" style="31" bestFit="1" customWidth="1"/>
    <col min="28" max="28" width="0" style="31" hidden="1" customWidth="1"/>
    <col min="29" max="29" width="10.81640625" style="31" customWidth="1"/>
    <col min="30" max="30" width="9" style="31" bestFit="1" customWidth="1"/>
    <col min="31" max="16384" width="7.26953125" style="31"/>
  </cols>
  <sheetData>
    <row r="2" spans="1:28" x14ac:dyDescent="0.25">
      <c r="A2" s="216" t="s">
        <v>1162</v>
      </c>
      <c r="B2" s="216">
        <f>+[4]EJECUCION!B2</f>
        <v>2020</v>
      </c>
      <c r="C2" s="217" t="s">
        <v>137</v>
      </c>
      <c r="D2" s="217" t="s">
        <v>137</v>
      </c>
      <c r="E2" s="217" t="s">
        <v>137</v>
      </c>
      <c r="F2" s="217" t="s">
        <v>137</v>
      </c>
      <c r="G2" s="217" t="s">
        <v>137</v>
      </c>
      <c r="H2" s="217" t="s">
        <v>137</v>
      </c>
      <c r="I2" s="217" t="s">
        <v>137</v>
      </c>
      <c r="J2" s="217" t="s">
        <v>137</v>
      </c>
      <c r="K2" s="217" t="s">
        <v>137</v>
      </c>
      <c r="L2" s="217" t="s">
        <v>137</v>
      </c>
      <c r="M2" s="217" t="s">
        <v>137</v>
      </c>
      <c r="N2" s="217" t="s">
        <v>137</v>
      </c>
      <c r="O2" s="217" t="s">
        <v>137</v>
      </c>
      <c r="P2" s="217" t="s">
        <v>137</v>
      </c>
      <c r="Q2" s="217" t="s">
        <v>137</v>
      </c>
      <c r="R2" s="217" t="s">
        <v>137</v>
      </c>
      <c r="S2" s="217"/>
      <c r="T2" s="217"/>
      <c r="U2" s="217"/>
      <c r="V2" s="217" t="s">
        <v>137</v>
      </c>
      <c r="W2" s="217" t="s">
        <v>137</v>
      </c>
      <c r="X2" s="217" t="s">
        <v>137</v>
      </c>
      <c r="Y2" s="217" t="s">
        <v>137</v>
      </c>
      <c r="Z2" s="217" t="s">
        <v>137</v>
      </c>
      <c r="AA2" s="217" t="s">
        <v>137</v>
      </c>
    </row>
    <row r="3" spans="1:28" x14ac:dyDescent="0.25">
      <c r="A3" s="216" t="s">
        <v>1163</v>
      </c>
      <c r="B3" s="216" t="s">
        <v>1164</v>
      </c>
      <c r="C3" s="217" t="s">
        <v>137</v>
      </c>
      <c r="D3" s="217" t="s">
        <v>137</v>
      </c>
      <c r="E3" s="217" t="s">
        <v>137</v>
      </c>
      <c r="F3" s="217" t="s">
        <v>137</v>
      </c>
      <c r="G3" s="217" t="s">
        <v>137</v>
      </c>
      <c r="H3" s="217" t="s">
        <v>137</v>
      </c>
      <c r="I3" s="217" t="s">
        <v>137</v>
      </c>
      <c r="J3" s="217" t="s">
        <v>137</v>
      </c>
      <c r="K3" s="217" t="s">
        <v>137</v>
      </c>
      <c r="L3" s="217" t="s">
        <v>137</v>
      </c>
      <c r="M3" s="217" t="s">
        <v>137</v>
      </c>
      <c r="N3" s="217" t="s">
        <v>137</v>
      </c>
      <c r="O3" s="217" t="s">
        <v>137</v>
      </c>
      <c r="P3" s="217" t="s">
        <v>137</v>
      </c>
      <c r="Q3" s="217" t="s">
        <v>137</v>
      </c>
      <c r="R3" s="217" t="s">
        <v>137</v>
      </c>
      <c r="S3" s="217"/>
      <c r="T3" s="217"/>
      <c r="U3" s="217"/>
      <c r="V3" s="217" t="s">
        <v>137</v>
      </c>
      <c r="W3" s="217" t="s">
        <v>137</v>
      </c>
      <c r="X3" s="217" t="s">
        <v>137</v>
      </c>
      <c r="Y3" s="217" t="s">
        <v>137</v>
      </c>
      <c r="Z3" s="217" t="s">
        <v>137</v>
      </c>
      <c r="AA3" s="217" t="s">
        <v>137</v>
      </c>
    </row>
    <row r="4" spans="1:28" x14ac:dyDescent="0.25">
      <c r="A4" s="216" t="s">
        <v>1165</v>
      </c>
      <c r="B4" s="218" t="str">
        <f>+[4]EJECUCION!B4</f>
        <v>02 MARZO DE 2020</v>
      </c>
      <c r="C4" s="217" t="s">
        <v>137</v>
      </c>
      <c r="D4" s="217" t="s">
        <v>137</v>
      </c>
      <c r="E4" s="217" t="s">
        <v>137</v>
      </c>
      <c r="F4" s="217" t="s">
        <v>137</v>
      </c>
      <c r="G4" s="217" t="s">
        <v>137</v>
      </c>
      <c r="H4" s="217" t="s">
        <v>137</v>
      </c>
      <c r="I4" s="217" t="s">
        <v>137</v>
      </c>
      <c r="J4" s="217" t="s">
        <v>137</v>
      </c>
      <c r="K4" s="217" t="s">
        <v>137</v>
      </c>
      <c r="L4" s="217" t="s">
        <v>137</v>
      </c>
      <c r="M4" s="217" t="s">
        <v>137</v>
      </c>
      <c r="N4" s="217" t="s">
        <v>137</v>
      </c>
      <c r="O4" s="217" t="s">
        <v>137</v>
      </c>
      <c r="P4" s="217" t="s">
        <v>137</v>
      </c>
      <c r="Q4" s="217" t="s">
        <v>137</v>
      </c>
      <c r="R4" s="217" t="s">
        <v>137</v>
      </c>
      <c r="S4" s="217"/>
      <c r="T4" s="217"/>
      <c r="U4" s="217"/>
      <c r="V4" s="217" t="s">
        <v>137</v>
      </c>
      <c r="W4" s="217" t="s">
        <v>137</v>
      </c>
      <c r="X4" s="217" t="s">
        <v>137</v>
      </c>
      <c r="Y4" s="217" t="s">
        <v>137</v>
      </c>
      <c r="Z4" s="217" t="s">
        <v>137</v>
      </c>
      <c r="AA4" s="217" t="s">
        <v>137</v>
      </c>
    </row>
    <row r="5" spans="1:28" ht="24" x14ac:dyDescent="0.25">
      <c r="A5" s="219" t="s">
        <v>1166</v>
      </c>
      <c r="B5" s="219" t="s">
        <v>1167</v>
      </c>
      <c r="C5" s="219" t="s">
        <v>1168</v>
      </c>
      <c r="D5" s="219" t="s">
        <v>138</v>
      </c>
      <c r="E5" s="219" t="s">
        <v>139</v>
      </c>
      <c r="F5" s="219" t="s">
        <v>140</v>
      </c>
      <c r="G5" s="219" t="s">
        <v>141</v>
      </c>
      <c r="H5" s="219" t="s">
        <v>142</v>
      </c>
      <c r="I5" s="219" t="s">
        <v>143</v>
      </c>
      <c r="J5" s="219" t="s">
        <v>1169</v>
      </c>
      <c r="K5" s="219" t="s">
        <v>144</v>
      </c>
      <c r="L5" s="219" t="s">
        <v>145</v>
      </c>
      <c r="M5" s="219" t="s">
        <v>146</v>
      </c>
      <c r="N5" s="219" t="s">
        <v>147</v>
      </c>
      <c r="O5" s="219" t="s">
        <v>148</v>
      </c>
      <c r="P5" s="219" t="s">
        <v>149</v>
      </c>
      <c r="Q5" s="219" t="s">
        <v>1170</v>
      </c>
      <c r="R5" s="219" t="s">
        <v>150</v>
      </c>
      <c r="S5" s="219" t="s">
        <v>1171</v>
      </c>
      <c r="T5" s="219" t="s">
        <v>1172</v>
      </c>
      <c r="U5" s="219" t="s">
        <v>1173</v>
      </c>
      <c r="V5" s="219" t="s">
        <v>60</v>
      </c>
      <c r="W5" s="219" t="s">
        <v>1174</v>
      </c>
      <c r="X5" s="219" t="s">
        <v>1025</v>
      </c>
      <c r="Y5" s="219" t="s">
        <v>1175</v>
      </c>
      <c r="Z5" s="219" t="s">
        <v>1176</v>
      </c>
      <c r="AA5" s="219" t="s">
        <v>1177</v>
      </c>
    </row>
    <row r="6" spans="1:28" x14ac:dyDescent="0.25">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row>
    <row r="7" spans="1:28" s="72" customFormat="1" ht="31.5" x14ac:dyDescent="0.25">
      <c r="A7" s="220" t="s">
        <v>1178</v>
      </c>
      <c r="B7" s="221" t="s">
        <v>1179</v>
      </c>
      <c r="C7" s="219"/>
      <c r="D7" s="220" t="s">
        <v>32</v>
      </c>
      <c r="E7" s="220" t="s">
        <v>154</v>
      </c>
      <c r="F7" s="220" t="s">
        <v>152</v>
      </c>
      <c r="G7" s="219"/>
      <c r="H7" s="219"/>
      <c r="I7" s="219"/>
      <c r="J7" s="219"/>
      <c r="K7" s="219"/>
      <c r="L7" s="219"/>
      <c r="M7" s="219"/>
      <c r="N7" s="219"/>
      <c r="O7" s="219"/>
      <c r="P7" s="219"/>
      <c r="Q7" s="219"/>
      <c r="R7" s="222">
        <f>+R8</f>
        <v>88600000</v>
      </c>
      <c r="S7" s="222">
        <f t="shared" ref="S7:AA7" si="0">+S8</f>
        <v>0</v>
      </c>
      <c r="T7" s="222">
        <f t="shared" si="0"/>
        <v>0</v>
      </c>
      <c r="U7" s="222">
        <f t="shared" si="0"/>
        <v>0</v>
      </c>
      <c r="V7" s="222">
        <f t="shared" si="0"/>
        <v>0</v>
      </c>
      <c r="W7" s="222">
        <f t="shared" si="0"/>
        <v>88600000</v>
      </c>
      <c r="X7" s="222">
        <f t="shared" si="0"/>
        <v>0</v>
      </c>
      <c r="Y7" s="222">
        <f t="shared" si="0"/>
        <v>0</v>
      </c>
      <c r="Z7" s="222">
        <f t="shared" si="0"/>
        <v>0</v>
      </c>
      <c r="AA7" s="222">
        <f t="shared" si="0"/>
        <v>0</v>
      </c>
    </row>
    <row r="8" spans="1:28" s="72" customFormat="1" ht="31.5" x14ac:dyDescent="0.25">
      <c r="A8" s="220" t="s">
        <v>1178</v>
      </c>
      <c r="B8" s="221" t="s">
        <v>1179</v>
      </c>
      <c r="C8" s="219"/>
      <c r="D8" s="220" t="s">
        <v>32</v>
      </c>
      <c r="E8" s="220" t="s">
        <v>154</v>
      </c>
      <c r="F8" s="220" t="s">
        <v>152</v>
      </c>
      <c r="G8" s="220" t="s">
        <v>152</v>
      </c>
      <c r="H8" s="219"/>
      <c r="I8" s="219"/>
      <c r="J8" s="219"/>
      <c r="K8" s="219"/>
      <c r="L8" s="219"/>
      <c r="M8" s="219"/>
      <c r="N8" s="219"/>
      <c r="O8" s="219"/>
      <c r="P8" s="219"/>
      <c r="Q8" s="219"/>
      <c r="R8" s="222">
        <f>SUM(R9:R12)</f>
        <v>88600000</v>
      </c>
      <c r="S8" s="222">
        <f t="shared" ref="S8:AA8" si="1">SUM(S9:S12)</f>
        <v>0</v>
      </c>
      <c r="T8" s="222">
        <f t="shared" si="1"/>
        <v>0</v>
      </c>
      <c r="U8" s="222">
        <f t="shared" si="1"/>
        <v>0</v>
      </c>
      <c r="V8" s="222">
        <f t="shared" si="1"/>
        <v>0</v>
      </c>
      <c r="W8" s="222">
        <f t="shared" si="1"/>
        <v>88600000</v>
      </c>
      <c r="X8" s="222">
        <f t="shared" si="1"/>
        <v>0</v>
      </c>
      <c r="Y8" s="222">
        <f t="shared" si="1"/>
        <v>0</v>
      </c>
      <c r="Z8" s="222">
        <f t="shared" si="1"/>
        <v>0</v>
      </c>
      <c r="AA8" s="222">
        <f t="shared" si="1"/>
        <v>0</v>
      </c>
    </row>
    <row r="9" spans="1:28" ht="33.75" x14ac:dyDescent="0.25">
      <c r="A9" s="223" t="s">
        <v>1178</v>
      </c>
      <c r="B9" s="224" t="s">
        <v>1179</v>
      </c>
      <c r="C9" s="225" t="s">
        <v>1180</v>
      </c>
      <c r="D9" s="223" t="s">
        <v>32</v>
      </c>
      <c r="E9" s="223" t="s">
        <v>154</v>
      </c>
      <c r="F9" s="223" t="s">
        <v>152</v>
      </c>
      <c r="G9" s="223" t="s">
        <v>152</v>
      </c>
      <c r="H9" s="223" t="s">
        <v>164</v>
      </c>
      <c r="I9" s="223" t="s">
        <v>166</v>
      </c>
      <c r="J9" s="223"/>
      <c r="K9" s="223" t="s">
        <v>201</v>
      </c>
      <c r="L9" s="223" t="s">
        <v>1181</v>
      </c>
      <c r="M9" s="223" t="s">
        <v>202</v>
      </c>
      <c r="N9" s="224" t="s">
        <v>1182</v>
      </c>
      <c r="O9" s="226">
        <v>5800000</v>
      </c>
      <c r="P9" s="226">
        <v>0</v>
      </c>
      <c r="Q9" s="226">
        <v>0</v>
      </c>
      <c r="R9" s="226">
        <v>5800000</v>
      </c>
      <c r="S9" s="226"/>
      <c r="T9" s="226"/>
      <c r="U9" s="226"/>
      <c r="V9" s="226">
        <v>0</v>
      </c>
      <c r="W9" s="227">
        <f t="shared" ref="W9:W12" si="2">+R9-S9+T9-V9+U9</f>
        <v>5800000</v>
      </c>
      <c r="X9" s="226">
        <v>0</v>
      </c>
      <c r="Y9" s="226">
        <v>0</v>
      </c>
      <c r="Z9" s="226">
        <v>0</v>
      </c>
      <c r="AA9" s="226">
        <v>0</v>
      </c>
      <c r="AB9" s="226">
        <v>24734810</v>
      </c>
    </row>
    <row r="10" spans="1:28" ht="22.5" x14ac:dyDescent="0.25">
      <c r="A10" s="223" t="s">
        <v>1178</v>
      </c>
      <c r="B10" s="224" t="s">
        <v>1179</v>
      </c>
      <c r="C10" s="225" t="s">
        <v>1183</v>
      </c>
      <c r="D10" s="223" t="s">
        <v>32</v>
      </c>
      <c r="E10" s="223" t="s">
        <v>154</v>
      </c>
      <c r="F10" s="223" t="s">
        <v>152</v>
      </c>
      <c r="G10" s="223" t="s">
        <v>152</v>
      </c>
      <c r="H10" s="223" t="s">
        <v>168</v>
      </c>
      <c r="I10" s="223" t="s">
        <v>171</v>
      </c>
      <c r="J10" s="223"/>
      <c r="K10" s="223" t="s">
        <v>201</v>
      </c>
      <c r="L10" s="223" t="s">
        <v>1181</v>
      </c>
      <c r="M10" s="223" t="s">
        <v>202</v>
      </c>
      <c r="N10" s="224" t="s">
        <v>1184</v>
      </c>
      <c r="O10" s="226">
        <v>64800000</v>
      </c>
      <c r="P10" s="226">
        <v>0</v>
      </c>
      <c r="Q10" s="226">
        <v>0</v>
      </c>
      <c r="R10" s="226">
        <v>64800000</v>
      </c>
      <c r="S10" s="226"/>
      <c r="T10" s="226"/>
      <c r="U10" s="226"/>
      <c r="V10" s="226">
        <v>0</v>
      </c>
      <c r="W10" s="227">
        <f t="shared" si="2"/>
        <v>64800000</v>
      </c>
      <c r="X10" s="226">
        <v>0</v>
      </c>
      <c r="Y10" s="226">
        <v>0</v>
      </c>
      <c r="Z10" s="226">
        <v>0</v>
      </c>
      <c r="AA10" s="226">
        <v>0</v>
      </c>
      <c r="AB10" s="226">
        <v>14549997</v>
      </c>
    </row>
    <row r="11" spans="1:28" ht="22.5" x14ac:dyDescent="0.25">
      <c r="A11" s="223" t="s">
        <v>1178</v>
      </c>
      <c r="B11" s="224" t="s">
        <v>1179</v>
      </c>
      <c r="C11" s="225" t="s">
        <v>1185</v>
      </c>
      <c r="D11" s="223" t="s">
        <v>32</v>
      </c>
      <c r="E11" s="223" t="s">
        <v>154</v>
      </c>
      <c r="F11" s="223" t="s">
        <v>152</v>
      </c>
      <c r="G11" s="223" t="s">
        <v>152</v>
      </c>
      <c r="H11" s="223" t="s">
        <v>168</v>
      </c>
      <c r="I11" s="223" t="s">
        <v>158</v>
      </c>
      <c r="J11" s="223"/>
      <c r="K11" s="223" t="s">
        <v>201</v>
      </c>
      <c r="L11" s="223" t="s">
        <v>1181</v>
      </c>
      <c r="M11" s="223" t="s">
        <v>202</v>
      </c>
      <c r="N11" s="224" t="s">
        <v>172</v>
      </c>
      <c r="O11" s="226">
        <v>9000000</v>
      </c>
      <c r="P11" s="226">
        <v>0</v>
      </c>
      <c r="Q11" s="226">
        <v>0</v>
      </c>
      <c r="R11" s="226">
        <v>9000000</v>
      </c>
      <c r="S11" s="226"/>
      <c r="T11" s="226"/>
      <c r="U11" s="226"/>
      <c r="V11" s="226">
        <v>0</v>
      </c>
      <c r="W11" s="227">
        <f t="shared" si="2"/>
        <v>9000000</v>
      </c>
      <c r="X11" s="226">
        <v>0</v>
      </c>
      <c r="Y11" s="226">
        <v>0</v>
      </c>
      <c r="Z11" s="226">
        <v>0</v>
      </c>
      <c r="AA11" s="226">
        <v>0</v>
      </c>
      <c r="AB11" s="226">
        <v>66523028</v>
      </c>
    </row>
    <row r="12" spans="1:28" ht="22.5" x14ac:dyDescent="0.25">
      <c r="A12" s="223" t="s">
        <v>1178</v>
      </c>
      <c r="B12" s="224" t="s">
        <v>1179</v>
      </c>
      <c r="C12" s="225" t="s">
        <v>1186</v>
      </c>
      <c r="D12" s="223" t="s">
        <v>32</v>
      </c>
      <c r="E12" s="223" t="s">
        <v>154</v>
      </c>
      <c r="F12" s="223" t="s">
        <v>152</v>
      </c>
      <c r="G12" s="223" t="s">
        <v>152</v>
      </c>
      <c r="H12" s="223" t="s">
        <v>168</v>
      </c>
      <c r="I12" s="223" t="s">
        <v>173</v>
      </c>
      <c r="J12" s="223"/>
      <c r="K12" s="223" t="s">
        <v>201</v>
      </c>
      <c r="L12" s="223" t="s">
        <v>1181</v>
      </c>
      <c r="M12" s="223" t="s">
        <v>202</v>
      </c>
      <c r="N12" s="224" t="s">
        <v>1187</v>
      </c>
      <c r="O12" s="226">
        <v>9000000</v>
      </c>
      <c r="P12" s="226">
        <v>0</v>
      </c>
      <c r="Q12" s="226">
        <v>0</v>
      </c>
      <c r="R12" s="226">
        <v>9000000</v>
      </c>
      <c r="S12" s="226"/>
      <c r="T12" s="226"/>
      <c r="U12" s="226"/>
      <c r="V12" s="226">
        <v>0</v>
      </c>
      <c r="W12" s="227">
        <f t="shared" si="2"/>
        <v>9000000</v>
      </c>
      <c r="X12" s="226">
        <v>0</v>
      </c>
      <c r="Y12" s="226">
        <v>0</v>
      </c>
      <c r="Z12" s="226">
        <v>0</v>
      </c>
      <c r="AA12" s="226">
        <v>0</v>
      </c>
      <c r="AB12" s="226"/>
    </row>
    <row r="13" spans="1:28" x14ac:dyDescent="0.25">
      <c r="A13" s="223"/>
      <c r="B13" s="224"/>
      <c r="C13" s="225"/>
      <c r="D13" s="223"/>
      <c r="E13" s="223"/>
      <c r="F13" s="223"/>
      <c r="G13" s="223"/>
      <c r="H13" s="223"/>
      <c r="I13" s="223"/>
      <c r="J13" s="223"/>
      <c r="K13" s="223"/>
      <c r="L13" s="223"/>
      <c r="M13" s="223"/>
      <c r="N13" s="224"/>
      <c r="O13" s="226"/>
      <c r="P13" s="226"/>
      <c r="Q13" s="226"/>
      <c r="R13" s="226"/>
      <c r="S13" s="226"/>
      <c r="T13" s="226"/>
      <c r="U13" s="226"/>
      <c r="V13" s="226"/>
      <c r="W13" s="226"/>
      <c r="X13" s="226"/>
      <c r="Y13" s="226"/>
      <c r="Z13" s="226"/>
      <c r="AA13" s="226"/>
      <c r="AB13" s="226"/>
    </row>
    <row r="14" spans="1:28" x14ac:dyDescent="0.25">
      <c r="A14" s="223"/>
      <c r="B14" s="224"/>
      <c r="C14" s="225"/>
      <c r="D14" s="223"/>
      <c r="E14" s="223"/>
      <c r="F14" s="223"/>
      <c r="G14" s="223"/>
      <c r="H14" s="223"/>
      <c r="I14" s="223"/>
      <c r="J14" s="223"/>
      <c r="K14" s="223"/>
      <c r="L14" s="223"/>
      <c r="M14" s="223"/>
      <c r="N14" s="224"/>
      <c r="O14" s="226"/>
      <c r="P14" s="226"/>
      <c r="Q14" s="226"/>
      <c r="R14" s="226"/>
      <c r="S14" s="226"/>
      <c r="T14" s="226"/>
      <c r="U14" s="226"/>
      <c r="V14" s="226"/>
      <c r="W14" s="226"/>
      <c r="X14" s="226"/>
      <c r="Y14" s="226"/>
      <c r="Z14" s="226"/>
      <c r="AA14" s="226"/>
      <c r="AB14" s="226"/>
    </row>
    <row r="15" spans="1:28" s="232" customFormat="1" ht="38.25" x14ac:dyDescent="0.2">
      <c r="A15" s="228" t="s">
        <v>1178</v>
      </c>
      <c r="B15" s="229" t="s">
        <v>1179</v>
      </c>
      <c r="C15" s="230"/>
      <c r="D15" s="228" t="s">
        <v>32</v>
      </c>
      <c r="E15" s="228" t="s">
        <v>154</v>
      </c>
      <c r="F15" s="228" t="s">
        <v>154</v>
      </c>
      <c r="G15" s="228"/>
      <c r="H15" s="228"/>
      <c r="I15" s="228"/>
      <c r="J15" s="228"/>
      <c r="K15" s="228"/>
      <c r="L15" s="228"/>
      <c r="M15" s="228"/>
      <c r="N15" s="229"/>
      <c r="O15" s="231"/>
      <c r="P15" s="231"/>
      <c r="Q15" s="231"/>
      <c r="R15" s="231">
        <f>+R16+R26</f>
        <v>2496100000</v>
      </c>
      <c r="S15" s="231">
        <f t="shared" ref="S15:AA15" si="3">+S16+S26</f>
        <v>0</v>
      </c>
      <c r="T15" s="231">
        <f t="shared" si="3"/>
        <v>0</v>
      </c>
      <c r="U15" s="231">
        <f t="shared" si="3"/>
        <v>0</v>
      </c>
      <c r="V15" s="231">
        <f t="shared" si="3"/>
        <v>1723244022.6399999</v>
      </c>
      <c r="W15" s="231">
        <f t="shared" si="3"/>
        <v>772855977.3599999</v>
      </c>
      <c r="X15" s="231">
        <f t="shared" si="3"/>
        <v>1374314395.54</v>
      </c>
      <c r="Y15" s="231">
        <f t="shared" si="3"/>
        <v>58516634.93</v>
      </c>
      <c r="Z15" s="231">
        <f t="shared" si="3"/>
        <v>58516634.93</v>
      </c>
      <c r="AA15" s="231">
        <f t="shared" si="3"/>
        <v>58516634.93</v>
      </c>
      <c r="AB15" s="231"/>
    </row>
    <row r="16" spans="1:28" s="72" customFormat="1" ht="31.5" x14ac:dyDescent="0.25">
      <c r="A16" s="220" t="s">
        <v>1178</v>
      </c>
      <c r="B16" s="221" t="s">
        <v>1179</v>
      </c>
      <c r="C16" s="233"/>
      <c r="D16" s="220" t="s">
        <v>32</v>
      </c>
      <c r="E16" s="220" t="s">
        <v>154</v>
      </c>
      <c r="F16" s="220" t="s">
        <v>154</v>
      </c>
      <c r="G16" s="220" t="s">
        <v>152</v>
      </c>
      <c r="H16" s="220"/>
      <c r="I16" s="220"/>
      <c r="J16" s="220"/>
      <c r="K16" s="220"/>
      <c r="L16" s="220"/>
      <c r="M16" s="220"/>
      <c r="N16" s="221"/>
      <c r="O16" s="234"/>
      <c r="P16" s="234"/>
      <c r="Q16" s="234"/>
      <c r="R16" s="231">
        <f>SUM(R17:R24)</f>
        <v>270792684</v>
      </c>
      <c r="S16" s="231">
        <f t="shared" ref="S16:AA16" si="4">SUM(S17:S24)</f>
        <v>0</v>
      </c>
      <c r="T16" s="231">
        <f t="shared" si="4"/>
        <v>0</v>
      </c>
      <c r="U16" s="231">
        <f t="shared" si="4"/>
        <v>0</v>
      </c>
      <c r="V16" s="231">
        <f t="shared" si="4"/>
        <v>81273794</v>
      </c>
      <c r="W16" s="231">
        <f t="shared" si="4"/>
        <v>189518890</v>
      </c>
      <c r="X16" s="231">
        <f t="shared" si="4"/>
        <v>41273794</v>
      </c>
      <c r="Y16" s="231">
        <f t="shared" si="4"/>
        <v>1762226</v>
      </c>
      <c r="Z16" s="231">
        <f t="shared" si="4"/>
        <v>1762226</v>
      </c>
      <c r="AA16" s="231">
        <f t="shared" si="4"/>
        <v>1762226</v>
      </c>
      <c r="AB16" s="234"/>
    </row>
    <row r="17" spans="1:138" ht="22.5" x14ac:dyDescent="0.25">
      <c r="A17" s="223" t="s">
        <v>1178</v>
      </c>
      <c r="B17" s="224" t="s">
        <v>1179</v>
      </c>
      <c r="C17" s="225" t="s">
        <v>1188</v>
      </c>
      <c r="D17" s="223" t="s">
        <v>32</v>
      </c>
      <c r="E17" s="223" t="s">
        <v>154</v>
      </c>
      <c r="F17" s="223" t="s">
        <v>154</v>
      </c>
      <c r="G17" s="223" t="s">
        <v>152</v>
      </c>
      <c r="H17" s="223" t="s">
        <v>176</v>
      </c>
      <c r="I17" s="223" t="s">
        <v>166</v>
      </c>
      <c r="J17" s="223"/>
      <c r="K17" s="223" t="s">
        <v>201</v>
      </c>
      <c r="L17" s="223" t="s">
        <v>1181</v>
      </c>
      <c r="M17" s="223" t="s">
        <v>202</v>
      </c>
      <c r="N17" s="224" t="s">
        <v>178</v>
      </c>
      <c r="O17" s="226">
        <v>30000000</v>
      </c>
      <c r="P17" s="226">
        <v>0</v>
      </c>
      <c r="Q17" s="226">
        <v>0</v>
      </c>
      <c r="R17" s="226">
        <v>30000000</v>
      </c>
      <c r="S17" s="226"/>
      <c r="T17" s="226"/>
      <c r="U17" s="226"/>
      <c r="V17" s="226">
        <v>0</v>
      </c>
      <c r="W17" s="226">
        <f>+R17-S17+T17-V17+U17</f>
        <v>30000000</v>
      </c>
      <c r="X17" s="226">
        <v>0</v>
      </c>
      <c r="Y17" s="226">
        <v>0</v>
      </c>
      <c r="Z17" s="226">
        <v>0</v>
      </c>
      <c r="AA17" s="226">
        <v>0</v>
      </c>
      <c r="AB17" s="226">
        <v>9789901</v>
      </c>
    </row>
    <row r="18" spans="1:138" s="238" customFormat="1" ht="33.75" x14ac:dyDescent="0.25">
      <c r="A18" s="235" t="s">
        <v>1178</v>
      </c>
      <c r="B18" s="236" t="s">
        <v>1179</v>
      </c>
      <c r="C18" s="237" t="s">
        <v>1189</v>
      </c>
      <c r="D18" s="235" t="s">
        <v>32</v>
      </c>
      <c r="E18" s="235" t="s">
        <v>154</v>
      </c>
      <c r="F18" s="235" t="s">
        <v>154</v>
      </c>
      <c r="G18" s="235" t="s">
        <v>152</v>
      </c>
      <c r="H18" s="235" t="s">
        <v>164</v>
      </c>
      <c r="I18" s="235" t="s">
        <v>176</v>
      </c>
      <c r="J18" s="235"/>
      <c r="K18" s="235" t="s">
        <v>201</v>
      </c>
      <c r="L18" s="235" t="s">
        <v>1181</v>
      </c>
      <c r="M18" s="235" t="s">
        <v>202</v>
      </c>
      <c r="N18" s="236" t="s">
        <v>1190</v>
      </c>
      <c r="O18" s="227">
        <v>52000000</v>
      </c>
      <c r="P18" s="227">
        <v>0</v>
      </c>
      <c r="Q18" s="227">
        <v>0</v>
      </c>
      <c r="R18" s="227">
        <v>52000000</v>
      </c>
      <c r="S18" s="227"/>
      <c r="T18" s="227"/>
      <c r="U18" s="227"/>
      <c r="V18" s="227">
        <v>1000000</v>
      </c>
      <c r="W18" s="227">
        <f>+R18-S18+T18-V18+U18</f>
        <v>51000000</v>
      </c>
      <c r="X18" s="227">
        <v>1000000</v>
      </c>
      <c r="Y18" s="227">
        <v>1000000</v>
      </c>
      <c r="Z18" s="227">
        <v>1000000</v>
      </c>
      <c r="AA18" s="227">
        <v>1000000</v>
      </c>
      <c r="AB18" s="227">
        <v>4068914</v>
      </c>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row>
    <row r="19" spans="1:138" s="238" customFormat="1" ht="45" x14ac:dyDescent="0.25">
      <c r="A19" s="235" t="s">
        <v>1178</v>
      </c>
      <c r="B19" s="236" t="s">
        <v>1179</v>
      </c>
      <c r="C19" s="237" t="s">
        <v>1191</v>
      </c>
      <c r="D19" s="235" t="s">
        <v>32</v>
      </c>
      <c r="E19" s="235" t="s">
        <v>154</v>
      </c>
      <c r="F19" s="235" t="s">
        <v>154</v>
      </c>
      <c r="G19" s="235" t="s">
        <v>152</v>
      </c>
      <c r="H19" s="235" t="s">
        <v>164</v>
      </c>
      <c r="I19" s="235" t="s">
        <v>164</v>
      </c>
      <c r="J19" s="235"/>
      <c r="K19" s="235" t="s">
        <v>201</v>
      </c>
      <c r="L19" s="235" t="s">
        <v>1181</v>
      </c>
      <c r="M19" s="235" t="s">
        <v>202</v>
      </c>
      <c r="N19" s="236" t="s">
        <v>180</v>
      </c>
      <c r="O19" s="227">
        <v>43012684</v>
      </c>
      <c r="P19" s="227">
        <v>0</v>
      </c>
      <c r="Q19" s="227">
        <v>0</v>
      </c>
      <c r="R19" s="227">
        <v>43012684</v>
      </c>
      <c r="S19" s="227"/>
      <c r="T19" s="227"/>
      <c r="U19" s="227"/>
      <c r="V19" s="227">
        <v>40273794</v>
      </c>
      <c r="W19" s="227">
        <f>+R19-S19+T19-V19+U19</f>
        <v>2738890</v>
      </c>
      <c r="X19" s="227">
        <v>40273794</v>
      </c>
      <c r="Y19" s="227">
        <v>762226</v>
      </c>
      <c r="Z19" s="227">
        <v>762226</v>
      </c>
      <c r="AA19" s="227">
        <v>762226</v>
      </c>
      <c r="AB19" s="227"/>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row>
    <row r="20" spans="1:138" s="238" customFormat="1" ht="45" x14ac:dyDescent="0.25">
      <c r="A20" s="235" t="s">
        <v>1178</v>
      </c>
      <c r="B20" s="236" t="s">
        <v>1179</v>
      </c>
      <c r="C20" s="237" t="s">
        <v>1192</v>
      </c>
      <c r="D20" s="235" t="s">
        <v>32</v>
      </c>
      <c r="E20" s="235" t="s">
        <v>154</v>
      </c>
      <c r="F20" s="235" t="s">
        <v>154</v>
      </c>
      <c r="G20" s="235" t="s">
        <v>152</v>
      </c>
      <c r="H20" s="235" t="s">
        <v>164</v>
      </c>
      <c r="I20" s="235" t="s">
        <v>171</v>
      </c>
      <c r="J20" s="235"/>
      <c r="K20" s="235" t="s">
        <v>201</v>
      </c>
      <c r="L20" s="235" t="s">
        <v>1181</v>
      </c>
      <c r="M20" s="235" t="s">
        <v>202</v>
      </c>
      <c r="N20" s="236" t="s">
        <v>1193</v>
      </c>
      <c r="O20" s="227">
        <v>80000000</v>
      </c>
      <c r="P20" s="227">
        <v>0</v>
      </c>
      <c r="Q20" s="227">
        <v>0</v>
      </c>
      <c r="R20" s="227">
        <v>80000000</v>
      </c>
      <c r="S20" s="227"/>
      <c r="T20" s="227"/>
      <c r="U20" s="227"/>
      <c r="V20" s="227">
        <v>40000000</v>
      </c>
      <c r="W20" s="227">
        <f t="shared" ref="W20:W51" si="5">+R20-S20+T20-V20+U20</f>
        <v>40000000</v>
      </c>
      <c r="X20" s="227">
        <v>0</v>
      </c>
      <c r="Y20" s="227">
        <v>0</v>
      </c>
      <c r="Z20" s="227">
        <v>0</v>
      </c>
      <c r="AA20" s="227">
        <v>0</v>
      </c>
      <c r="AB20" s="227"/>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row>
    <row r="21" spans="1:138" s="238" customFormat="1" ht="22.5" x14ac:dyDescent="0.25">
      <c r="A21" s="235" t="s">
        <v>1178</v>
      </c>
      <c r="B21" s="236" t="s">
        <v>1179</v>
      </c>
      <c r="C21" s="237" t="s">
        <v>1194</v>
      </c>
      <c r="D21" s="235" t="s">
        <v>32</v>
      </c>
      <c r="E21" s="235" t="s">
        <v>154</v>
      </c>
      <c r="F21" s="235" t="s">
        <v>154</v>
      </c>
      <c r="G21" s="235" t="s">
        <v>152</v>
      </c>
      <c r="H21" s="235" t="s">
        <v>164</v>
      </c>
      <c r="I21" s="235" t="s">
        <v>158</v>
      </c>
      <c r="J21" s="235"/>
      <c r="K21" s="235" t="s">
        <v>201</v>
      </c>
      <c r="L21" s="235" t="s">
        <v>1181</v>
      </c>
      <c r="M21" s="235" t="s">
        <v>202</v>
      </c>
      <c r="N21" s="236" t="s">
        <v>181</v>
      </c>
      <c r="O21" s="227">
        <v>15000000</v>
      </c>
      <c r="P21" s="227">
        <v>0</v>
      </c>
      <c r="Q21" s="227">
        <v>5000000</v>
      </c>
      <c r="R21" s="227">
        <v>10000000</v>
      </c>
      <c r="S21" s="227"/>
      <c r="T21" s="227"/>
      <c r="U21" s="227"/>
      <c r="V21" s="227">
        <v>0</v>
      </c>
      <c r="W21" s="227">
        <f t="shared" si="5"/>
        <v>10000000</v>
      </c>
      <c r="X21" s="227">
        <v>0</v>
      </c>
      <c r="Y21" s="227">
        <v>0</v>
      </c>
      <c r="Z21" s="227">
        <v>0</v>
      </c>
      <c r="AA21" s="227">
        <v>0</v>
      </c>
      <c r="AB21" s="227"/>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row>
    <row r="22" spans="1:138" s="238" customFormat="1" ht="33.75" x14ac:dyDescent="0.25">
      <c r="A22" s="235" t="s">
        <v>1178</v>
      </c>
      <c r="B22" s="236" t="s">
        <v>1179</v>
      </c>
      <c r="C22" s="237" t="s">
        <v>1195</v>
      </c>
      <c r="D22" s="235" t="s">
        <v>32</v>
      </c>
      <c r="E22" s="235" t="s">
        <v>154</v>
      </c>
      <c r="F22" s="235" t="s">
        <v>154</v>
      </c>
      <c r="G22" s="235" t="s">
        <v>152</v>
      </c>
      <c r="H22" s="235" t="s">
        <v>164</v>
      </c>
      <c r="I22" s="235" t="s">
        <v>173</v>
      </c>
      <c r="J22" s="235"/>
      <c r="K22" s="235" t="s">
        <v>201</v>
      </c>
      <c r="L22" s="235" t="s">
        <v>1181</v>
      </c>
      <c r="M22" s="235" t="s">
        <v>202</v>
      </c>
      <c r="N22" s="236" t="s">
        <v>182</v>
      </c>
      <c r="O22" s="227">
        <v>25000000</v>
      </c>
      <c r="P22" s="227">
        <v>0</v>
      </c>
      <c r="Q22" s="227">
        <v>5000000</v>
      </c>
      <c r="R22" s="227">
        <v>20000000</v>
      </c>
      <c r="S22" s="227"/>
      <c r="T22" s="227"/>
      <c r="U22" s="227"/>
      <c r="V22" s="227">
        <v>0</v>
      </c>
      <c r="W22" s="227">
        <f t="shared" si="5"/>
        <v>20000000</v>
      </c>
      <c r="X22" s="227">
        <v>0</v>
      </c>
      <c r="Y22" s="227">
        <v>0</v>
      </c>
      <c r="Z22" s="227">
        <v>0</v>
      </c>
      <c r="AA22" s="227">
        <v>0</v>
      </c>
      <c r="AB22" s="227">
        <v>259536245</v>
      </c>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row>
    <row r="23" spans="1:138" s="238" customFormat="1" ht="22.5" x14ac:dyDescent="0.25">
      <c r="A23" s="235" t="s">
        <v>1178</v>
      </c>
      <c r="B23" s="236" t="s">
        <v>1179</v>
      </c>
      <c r="C23" s="237" t="s">
        <v>1196</v>
      </c>
      <c r="D23" s="235" t="s">
        <v>32</v>
      </c>
      <c r="E23" s="235" t="s">
        <v>154</v>
      </c>
      <c r="F23" s="235" t="s">
        <v>154</v>
      </c>
      <c r="G23" s="235" t="s">
        <v>152</v>
      </c>
      <c r="H23" s="235" t="s">
        <v>164</v>
      </c>
      <c r="I23" s="235" t="s">
        <v>166</v>
      </c>
      <c r="J23" s="235"/>
      <c r="K23" s="235" t="s">
        <v>201</v>
      </c>
      <c r="L23" s="235" t="s">
        <v>1181</v>
      </c>
      <c r="M23" s="235" t="s">
        <v>202</v>
      </c>
      <c r="N23" s="236" t="s">
        <v>1197</v>
      </c>
      <c r="O23" s="227">
        <v>19800000</v>
      </c>
      <c r="P23" s="227">
        <v>0</v>
      </c>
      <c r="Q23" s="227">
        <v>0</v>
      </c>
      <c r="R23" s="227">
        <v>19800000</v>
      </c>
      <c r="S23" s="227"/>
      <c r="T23" s="227"/>
      <c r="U23" s="227"/>
      <c r="V23" s="227">
        <v>0</v>
      </c>
      <c r="W23" s="227">
        <f t="shared" si="5"/>
        <v>19800000</v>
      </c>
      <c r="X23" s="227">
        <v>0</v>
      </c>
      <c r="Y23" s="227">
        <v>0</v>
      </c>
      <c r="Z23" s="227">
        <v>0</v>
      </c>
      <c r="AA23" s="227">
        <v>0</v>
      </c>
      <c r="AB23" s="227">
        <v>35535995</v>
      </c>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row>
    <row r="24" spans="1:138" ht="33.75" x14ac:dyDescent="0.25">
      <c r="A24" s="223" t="s">
        <v>1178</v>
      </c>
      <c r="B24" s="224" t="s">
        <v>1179</v>
      </c>
      <c r="C24" s="225" t="s">
        <v>1198</v>
      </c>
      <c r="D24" s="223" t="s">
        <v>32</v>
      </c>
      <c r="E24" s="223" t="s">
        <v>154</v>
      </c>
      <c r="F24" s="223" t="s">
        <v>154</v>
      </c>
      <c r="G24" s="223" t="s">
        <v>152</v>
      </c>
      <c r="H24" s="223" t="s">
        <v>168</v>
      </c>
      <c r="I24" s="223" t="s">
        <v>176</v>
      </c>
      <c r="J24" s="223"/>
      <c r="K24" s="223" t="s">
        <v>201</v>
      </c>
      <c r="L24" s="223" t="s">
        <v>1181</v>
      </c>
      <c r="M24" s="223" t="s">
        <v>202</v>
      </c>
      <c r="N24" s="224" t="s">
        <v>184</v>
      </c>
      <c r="O24" s="226">
        <v>20000000</v>
      </c>
      <c r="P24" s="226">
        <v>0</v>
      </c>
      <c r="Q24" s="226">
        <v>4020000</v>
      </c>
      <c r="R24" s="226">
        <v>15980000</v>
      </c>
      <c r="S24" s="226"/>
      <c r="T24" s="226"/>
      <c r="U24" s="226"/>
      <c r="V24" s="226">
        <v>0</v>
      </c>
      <c r="W24" s="226">
        <f t="shared" si="5"/>
        <v>15980000</v>
      </c>
      <c r="X24" s="226">
        <v>0</v>
      </c>
      <c r="Y24" s="226">
        <v>0</v>
      </c>
      <c r="Z24" s="226">
        <v>0</v>
      </c>
      <c r="AA24" s="226">
        <v>0</v>
      </c>
      <c r="AB24" s="226">
        <v>996856790.59000003</v>
      </c>
    </row>
    <row r="25" spans="1:138" x14ac:dyDescent="0.25">
      <c r="A25" s="223"/>
      <c r="B25" s="224"/>
      <c r="C25" s="225"/>
      <c r="D25" s="223"/>
      <c r="E25" s="223"/>
      <c r="F25" s="223"/>
      <c r="G25" s="223"/>
      <c r="H25" s="223"/>
      <c r="I25" s="223"/>
      <c r="J25" s="223"/>
      <c r="K25" s="223"/>
      <c r="L25" s="223"/>
      <c r="M25" s="223"/>
      <c r="N25" s="224"/>
      <c r="O25" s="226"/>
      <c r="P25" s="226"/>
      <c r="Q25" s="226"/>
      <c r="R25" s="226"/>
      <c r="S25" s="226"/>
      <c r="T25" s="226"/>
      <c r="U25" s="226"/>
      <c r="V25" s="226"/>
      <c r="W25" s="226">
        <f t="shared" si="5"/>
        <v>0</v>
      </c>
      <c r="X25" s="226"/>
      <c r="Y25" s="226"/>
      <c r="Z25" s="226"/>
      <c r="AA25" s="226"/>
      <c r="AB25" s="226"/>
    </row>
    <row r="26" spans="1:138" s="72" customFormat="1" ht="31.5" x14ac:dyDescent="0.25">
      <c r="A26" s="220" t="s">
        <v>1178</v>
      </c>
      <c r="B26" s="221" t="s">
        <v>1179</v>
      </c>
      <c r="C26" s="233"/>
      <c r="D26" s="220" t="s">
        <v>32</v>
      </c>
      <c r="E26" s="220" t="s">
        <v>154</v>
      </c>
      <c r="F26" s="220" t="s">
        <v>154</v>
      </c>
      <c r="G26" s="220" t="s">
        <v>154</v>
      </c>
      <c r="H26" s="220"/>
      <c r="I26" s="220"/>
      <c r="J26" s="220"/>
      <c r="K26" s="220"/>
      <c r="L26" s="220"/>
      <c r="M26" s="220"/>
      <c r="N26" s="221"/>
      <c r="O26" s="234"/>
      <c r="P26" s="234"/>
      <c r="Q26" s="234"/>
      <c r="R26" s="234">
        <f>SUM(R27:R44)</f>
        <v>2225307316</v>
      </c>
      <c r="S26" s="234">
        <f t="shared" ref="S26:AA26" si="6">SUM(S27:S44)</f>
        <v>0</v>
      </c>
      <c r="T26" s="234">
        <f t="shared" si="6"/>
        <v>0</v>
      </c>
      <c r="U26" s="234">
        <f t="shared" si="6"/>
        <v>0</v>
      </c>
      <c r="V26" s="234">
        <f t="shared" si="6"/>
        <v>1641970228.6399999</v>
      </c>
      <c r="W26" s="234">
        <f t="shared" si="6"/>
        <v>583337087.3599999</v>
      </c>
      <c r="X26" s="234">
        <f t="shared" si="6"/>
        <v>1333040601.54</v>
      </c>
      <c r="Y26" s="234">
        <f t="shared" si="6"/>
        <v>56754408.93</v>
      </c>
      <c r="Z26" s="234">
        <f t="shared" si="6"/>
        <v>56754408.93</v>
      </c>
      <c r="AA26" s="234">
        <f t="shared" si="6"/>
        <v>56754408.93</v>
      </c>
      <c r="AB26" s="234"/>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row>
    <row r="27" spans="1:138" ht="22.5" x14ac:dyDescent="0.25">
      <c r="A27" s="223" t="s">
        <v>1178</v>
      </c>
      <c r="B27" s="224" t="s">
        <v>1179</v>
      </c>
      <c r="C27" s="225" t="s">
        <v>1199</v>
      </c>
      <c r="D27" s="223" t="s">
        <v>32</v>
      </c>
      <c r="E27" s="223" t="s">
        <v>154</v>
      </c>
      <c r="F27" s="223" t="s">
        <v>154</v>
      </c>
      <c r="G27" s="223" t="s">
        <v>154</v>
      </c>
      <c r="H27" s="223" t="s">
        <v>171</v>
      </c>
      <c r="I27" s="223" t="s">
        <v>168</v>
      </c>
      <c r="J27" s="223"/>
      <c r="K27" s="223" t="s">
        <v>201</v>
      </c>
      <c r="L27" s="223" t="s">
        <v>1181</v>
      </c>
      <c r="M27" s="223" t="s">
        <v>202</v>
      </c>
      <c r="N27" s="224" t="s">
        <v>1200</v>
      </c>
      <c r="O27" s="226">
        <v>19500000</v>
      </c>
      <c r="P27" s="226">
        <v>0</v>
      </c>
      <c r="Q27" s="226">
        <v>0</v>
      </c>
      <c r="R27" s="226">
        <v>19500000</v>
      </c>
      <c r="S27" s="226"/>
      <c r="T27" s="226"/>
      <c r="U27" s="226"/>
      <c r="V27" s="226">
        <v>2000000</v>
      </c>
      <c r="W27" s="226">
        <f t="shared" si="5"/>
        <v>17500000</v>
      </c>
      <c r="X27" s="226">
        <v>2000000</v>
      </c>
      <c r="Y27" s="226">
        <v>2000000</v>
      </c>
      <c r="Z27" s="226">
        <v>2000000</v>
      </c>
      <c r="AA27" s="226">
        <v>2000000</v>
      </c>
      <c r="AB27" s="226">
        <v>2919219.99</v>
      </c>
    </row>
    <row r="28" spans="1:138" s="243" customFormat="1" ht="33.75" x14ac:dyDescent="0.25">
      <c r="A28" s="239" t="s">
        <v>1178</v>
      </c>
      <c r="B28" s="240" t="s">
        <v>1179</v>
      </c>
      <c r="C28" s="241" t="s">
        <v>1201</v>
      </c>
      <c r="D28" s="239" t="s">
        <v>32</v>
      </c>
      <c r="E28" s="239" t="s">
        <v>154</v>
      </c>
      <c r="F28" s="239" t="s">
        <v>154</v>
      </c>
      <c r="G28" s="239" t="s">
        <v>154</v>
      </c>
      <c r="H28" s="239" t="s">
        <v>158</v>
      </c>
      <c r="I28" s="239" t="s">
        <v>164</v>
      </c>
      <c r="J28" s="239"/>
      <c r="K28" s="239" t="s">
        <v>201</v>
      </c>
      <c r="L28" s="239" t="s">
        <v>1181</v>
      </c>
      <c r="M28" s="239" t="s">
        <v>202</v>
      </c>
      <c r="N28" s="240" t="s">
        <v>189</v>
      </c>
      <c r="O28" s="242">
        <v>17000000</v>
      </c>
      <c r="P28" s="242">
        <v>0</v>
      </c>
      <c r="Q28" s="242">
        <v>0</v>
      </c>
      <c r="R28" s="242">
        <v>17000000</v>
      </c>
      <c r="S28" s="242"/>
      <c r="T28" s="242"/>
      <c r="U28" s="242"/>
      <c r="V28" s="242">
        <v>3000000</v>
      </c>
      <c r="W28" s="242">
        <f t="shared" si="5"/>
        <v>14000000</v>
      </c>
      <c r="X28" s="242">
        <v>3000000</v>
      </c>
      <c r="Y28" s="242">
        <v>3000000</v>
      </c>
      <c r="Z28" s="242">
        <v>3000000</v>
      </c>
      <c r="AA28" s="242">
        <v>3000000</v>
      </c>
      <c r="AB28" s="242">
        <v>11962040</v>
      </c>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row>
    <row r="29" spans="1:138" s="243" customFormat="1" ht="22.5" x14ac:dyDescent="0.25">
      <c r="A29" s="239" t="s">
        <v>1178</v>
      </c>
      <c r="B29" s="240" t="s">
        <v>1179</v>
      </c>
      <c r="C29" s="241" t="s">
        <v>1202</v>
      </c>
      <c r="D29" s="239" t="s">
        <v>32</v>
      </c>
      <c r="E29" s="239" t="s">
        <v>154</v>
      </c>
      <c r="F29" s="239" t="s">
        <v>154</v>
      </c>
      <c r="G29" s="239" t="s">
        <v>154</v>
      </c>
      <c r="H29" s="239" t="s">
        <v>158</v>
      </c>
      <c r="I29" s="239" t="s">
        <v>168</v>
      </c>
      <c r="J29" s="239"/>
      <c r="K29" s="239" t="s">
        <v>201</v>
      </c>
      <c r="L29" s="239" t="s">
        <v>1181</v>
      </c>
      <c r="M29" s="239" t="s">
        <v>202</v>
      </c>
      <c r="N29" s="240" t="s">
        <v>1203</v>
      </c>
      <c r="O29" s="242">
        <v>29600000</v>
      </c>
      <c r="P29" s="242">
        <v>0</v>
      </c>
      <c r="Q29" s="242">
        <v>0</v>
      </c>
      <c r="R29" s="242">
        <v>29600000</v>
      </c>
      <c r="S29" s="242"/>
      <c r="T29" s="242"/>
      <c r="U29" s="242"/>
      <c r="V29" s="242">
        <v>28300000</v>
      </c>
      <c r="W29" s="242">
        <f t="shared" si="5"/>
        <v>1300000</v>
      </c>
      <c r="X29" s="242">
        <v>28300000</v>
      </c>
      <c r="Y29" s="242">
        <v>4105610</v>
      </c>
      <c r="Z29" s="242">
        <v>4105610</v>
      </c>
      <c r="AA29" s="242">
        <v>4105610</v>
      </c>
      <c r="AB29" s="242">
        <v>190905604</v>
      </c>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row>
    <row r="30" spans="1:138" s="243" customFormat="1" ht="22.5" x14ac:dyDescent="0.25">
      <c r="A30" s="239" t="s">
        <v>1178</v>
      </c>
      <c r="B30" s="240" t="s">
        <v>1179</v>
      </c>
      <c r="C30" s="241" t="s">
        <v>1204</v>
      </c>
      <c r="D30" s="239" t="s">
        <v>32</v>
      </c>
      <c r="E30" s="239" t="s">
        <v>154</v>
      </c>
      <c r="F30" s="239" t="s">
        <v>154</v>
      </c>
      <c r="G30" s="239" t="s">
        <v>154</v>
      </c>
      <c r="H30" s="239" t="s">
        <v>158</v>
      </c>
      <c r="I30" s="239" t="s">
        <v>173</v>
      </c>
      <c r="J30" s="239"/>
      <c r="K30" s="239" t="s">
        <v>201</v>
      </c>
      <c r="L30" s="239" t="s">
        <v>1181</v>
      </c>
      <c r="M30" s="239" t="s">
        <v>202</v>
      </c>
      <c r="N30" s="240" t="s">
        <v>1205</v>
      </c>
      <c r="O30" s="242">
        <v>4481000</v>
      </c>
      <c r="P30" s="242">
        <v>0</v>
      </c>
      <c r="Q30" s="242">
        <v>0</v>
      </c>
      <c r="R30" s="242">
        <v>4481000</v>
      </c>
      <c r="S30" s="242"/>
      <c r="T30" s="242"/>
      <c r="U30" s="242"/>
      <c r="V30" s="242">
        <v>1300000</v>
      </c>
      <c r="W30" s="242">
        <f t="shared" si="5"/>
        <v>3181000</v>
      </c>
      <c r="X30" s="242">
        <v>1300000</v>
      </c>
      <c r="Y30" s="242">
        <v>1300000</v>
      </c>
      <c r="Z30" s="242">
        <v>1300000</v>
      </c>
      <c r="AA30" s="242">
        <v>1300000</v>
      </c>
      <c r="AB30" s="242">
        <v>58494474</v>
      </c>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row>
    <row r="31" spans="1:138" s="243" customFormat="1" ht="22.5" x14ac:dyDescent="0.25">
      <c r="A31" s="239" t="s">
        <v>1178</v>
      </c>
      <c r="B31" s="240" t="s">
        <v>1179</v>
      </c>
      <c r="C31" s="241" t="s">
        <v>1206</v>
      </c>
      <c r="D31" s="239" t="s">
        <v>32</v>
      </c>
      <c r="E31" s="239" t="s">
        <v>154</v>
      </c>
      <c r="F31" s="239" t="s">
        <v>154</v>
      </c>
      <c r="G31" s="239" t="s">
        <v>154</v>
      </c>
      <c r="H31" s="239" t="s">
        <v>158</v>
      </c>
      <c r="I31" s="239" t="s">
        <v>166</v>
      </c>
      <c r="J31" s="239"/>
      <c r="K31" s="239" t="s">
        <v>201</v>
      </c>
      <c r="L31" s="239" t="s">
        <v>1181</v>
      </c>
      <c r="M31" s="239" t="s">
        <v>202</v>
      </c>
      <c r="N31" s="240" t="s">
        <v>190</v>
      </c>
      <c r="O31" s="242">
        <v>137268277</v>
      </c>
      <c r="P31" s="242">
        <v>0</v>
      </c>
      <c r="Q31" s="242">
        <v>0</v>
      </c>
      <c r="R31" s="242">
        <v>137268277</v>
      </c>
      <c r="S31" s="242"/>
      <c r="T31" s="242"/>
      <c r="U31" s="242"/>
      <c r="V31" s="242">
        <v>136768277</v>
      </c>
      <c r="W31" s="242">
        <f t="shared" si="5"/>
        <v>500000</v>
      </c>
      <c r="X31" s="242">
        <v>136768277</v>
      </c>
      <c r="Y31" s="242">
        <v>400000</v>
      </c>
      <c r="Z31" s="242">
        <v>400000</v>
      </c>
      <c r="AA31" s="242">
        <v>400000</v>
      </c>
      <c r="AB31" s="242">
        <v>16369010</v>
      </c>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row>
    <row r="32" spans="1:138" s="243" customFormat="1" ht="33.75" x14ac:dyDescent="0.25">
      <c r="A32" s="239" t="s">
        <v>1178</v>
      </c>
      <c r="B32" s="240" t="s">
        <v>1179</v>
      </c>
      <c r="C32" s="241" t="s">
        <v>1207</v>
      </c>
      <c r="D32" s="239" t="s">
        <v>32</v>
      </c>
      <c r="E32" s="239" t="s">
        <v>154</v>
      </c>
      <c r="F32" s="239" t="s">
        <v>154</v>
      </c>
      <c r="G32" s="239" t="s">
        <v>154</v>
      </c>
      <c r="H32" s="239" t="s">
        <v>158</v>
      </c>
      <c r="I32" s="239" t="s">
        <v>191</v>
      </c>
      <c r="J32" s="239"/>
      <c r="K32" s="239" t="s">
        <v>201</v>
      </c>
      <c r="L32" s="239" t="s">
        <v>1181</v>
      </c>
      <c r="M32" s="239" t="s">
        <v>202</v>
      </c>
      <c r="N32" s="240" t="s">
        <v>1208</v>
      </c>
      <c r="O32" s="242">
        <v>142000000</v>
      </c>
      <c r="P32" s="242">
        <v>0</v>
      </c>
      <c r="Q32" s="242">
        <v>0</v>
      </c>
      <c r="R32" s="242">
        <v>142000000</v>
      </c>
      <c r="S32" s="242"/>
      <c r="T32" s="242"/>
      <c r="U32" s="242"/>
      <c r="V32" s="242">
        <v>142000000</v>
      </c>
      <c r="W32" s="242">
        <f t="shared" si="5"/>
        <v>0</v>
      </c>
      <c r="X32" s="242">
        <v>21686590</v>
      </c>
      <c r="Y32" s="242">
        <v>21686590</v>
      </c>
      <c r="Z32" s="242">
        <v>21686590</v>
      </c>
      <c r="AA32" s="242">
        <v>21686590</v>
      </c>
      <c r="AB32" s="242"/>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row>
    <row r="33" spans="1:138" s="248" customFormat="1" ht="22.5" x14ac:dyDescent="0.25">
      <c r="A33" s="244" t="s">
        <v>1178</v>
      </c>
      <c r="B33" s="245" t="s">
        <v>1179</v>
      </c>
      <c r="C33" s="246" t="s">
        <v>1209</v>
      </c>
      <c r="D33" s="244" t="s">
        <v>32</v>
      </c>
      <c r="E33" s="244" t="s">
        <v>154</v>
      </c>
      <c r="F33" s="244" t="s">
        <v>154</v>
      </c>
      <c r="G33" s="244" t="s">
        <v>154</v>
      </c>
      <c r="H33" s="244" t="s">
        <v>173</v>
      </c>
      <c r="I33" s="244" t="s">
        <v>156</v>
      </c>
      <c r="J33" s="244"/>
      <c r="K33" s="244" t="s">
        <v>201</v>
      </c>
      <c r="L33" s="244" t="s">
        <v>1181</v>
      </c>
      <c r="M33" s="244" t="s">
        <v>202</v>
      </c>
      <c r="N33" s="245" t="s">
        <v>1210</v>
      </c>
      <c r="O33" s="247">
        <v>269000000</v>
      </c>
      <c r="P33" s="247">
        <v>0</v>
      </c>
      <c r="Q33" s="247">
        <v>40000000</v>
      </c>
      <c r="R33" s="247">
        <v>229000000</v>
      </c>
      <c r="S33" s="247"/>
      <c r="T33" s="247"/>
      <c r="U33" s="247"/>
      <c r="V33" s="247">
        <v>70000000</v>
      </c>
      <c r="W33" s="247">
        <f t="shared" si="5"/>
        <v>159000000</v>
      </c>
      <c r="X33" s="247">
        <v>66584996</v>
      </c>
      <c r="Y33" s="247">
        <v>0</v>
      </c>
      <c r="Z33" s="247">
        <v>0</v>
      </c>
      <c r="AA33" s="247">
        <v>0</v>
      </c>
      <c r="AB33" s="247"/>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row>
    <row r="34" spans="1:138" s="248" customFormat="1" ht="22.5" x14ac:dyDescent="0.25">
      <c r="A34" s="244" t="s">
        <v>1178</v>
      </c>
      <c r="B34" s="245" t="s">
        <v>1179</v>
      </c>
      <c r="C34" s="246" t="s">
        <v>1211</v>
      </c>
      <c r="D34" s="244" t="s">
        <v>32</v>
      </c>
      <c r="E34" s="244" t="s">
        <v>154</v>
      </c>
      <c r="F34" s="244" t="s">
        <v>154</v>
      </c>
      <c r="G34" s="244" t="s">
        <v>154</v>
      </c>
      <c r="H34" s="244" t="s">
        <v>173</v>
      </c>
      <c r="I34" s="244" t="s">
        <v>176</v>
      </c>
      <c r="J34" s="244"/>
      <c r="K34" s="244" t="s">
        <v>201</v>
      </c>
      <c r="L34" s="244" t="s">
        <v>1181</v>
      </c>
      <c r="M34" s="244" t="s">
        <v>202</v>
      </c>
      <c r="N34" s="245" t="s">
        <v>1212</v>
      </c>
      <c r="O34" s="247">
        <v>8000000</v>
      </c>
      <c r="P34" s="247">
        <v>0</v>
      </c>
      <c r="Q34" s="247">
        <v>0</v>
      </c>
      <c r="R34" s="247">
        <v>8000000</v>
      </c>
      <c r="S34" s="247"/>
      <c r="T34" s="247"/>
      <c r="U34" s="247"/>
      <c r="V34" s="247">
        <v>8000000</v>
      </c>
      <c r="W34" s="247">
        <f t="shared" si="5"/>
        <v>0</v>
      </c>
      <c r="X34" s="247">
        <v>695611</v>
      </c>
      <c r="Y34" s="247">
        <v>695611</v>
      </c>
      <c r="Z34" s="247">
        <v>695611</v>
      </c>
      <c r="AA34" s="247">
        <v>695611</v>
      </c>
      <c r="AB34" s="247"/>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row>
    <row r="35" spans="1:138" s="253" customFormat="1" ht="22.5" x14ac:dyDescent="0.25">
      <c r="A35" s="249" t="s">
        <v>1178</v>
      </c>
      <c r="B35" s="250" t="s">
        <v>1179</v>
      </c>
      <c r="C35" s="251" t="s">
        <v>1213</v>
      </c>
      <c r="D35" s="249" t="s">
        <v>32</v>
      </c>
      <c r="E35" s="249" t="s">
        <v>154</v>
      </c>
      <c r="F35" s="249" t="s">
        <v>154</v>
      </c>
      <c r="G35" s="249" t="s">
        <v>154</v>
      </c>
      <c r="H35" s="249" t="s">
        <v>166</v>
      </c>
      <c r="I35" s="249" t="s">
        <v>176</v>
      </c>
      <c r="J35" s="249"/>
      <c r="K35" s="249" t="s">
        <v>201</v>
      </c>
      <c r="L35" s="249" t="s">
        <v>1181</v>
      </c>
      <c r="M35" s="249" t="s">
        <v>202</v>
      </c>
      <c r="N35" s="250" t="s">
        <v>1214</v>
      </c>
      <c r="O35" s="252">
        <v>26198501</v>
      </c>
      <c r="P35" s="252">
        <v>0</v>
      </c>
      <c r="Q35" s="252">
        <v>0</v>
      </c>
      <c r="R35" s="252">
        <v>26198501</v>
      </c>
      <c r="S35" s="252"/>
      <c r="T35" s="252"/>
      <c r="U35" s="252"/>
      <c r="V35" s="252">
        <v>26198501</v>
      </c>
      <c r="W35" s="252">
        <f t="shared" si="5"/>
        <v>0</v>
      </c>
      <c r="X35" s="252">
        <v>19998501</v>
      </c>
      <c r="Y35" s="252">
        <v>0</v>
      </c>
      <c r="Z35" s="252">
        <v>0</v>
      </c>
      <c r="AA35" s="252">
        <v>0</v>
      </c>
      <c r="AB35" s="252"/>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row>
    <row r="36" spans="1:138" s="253" customFormat="1" ht="33.75" x14ac:dyDescent="0.25">
      <c r="A36" s="249" t="s">
        <v>1178</v>
      </c>
      <c r="B36" s="250" t="s">
        <v>1179</v>
      </c>
      <c r="C36" s="251" t="s">
        <v>1215</v>
      </c>
      <c r="D36" s="249" t="s">
        <v>32</v>
      </c>
      <c r="E36" s="249" t="s">
        <v>154</v>
      </c>
      <c r="F36" s="249" t="s">
        <v>154</v>
      </c>
      <c r="G36" s="249" t="s">
        <v>154</v>
      </c>
      <c r="H36" s="249" t="s">
        <v>166</v>
      </c>
      <c r="I36" s="249" t="s">
        <v>164</v>
      </c>
      <c r="J36" s="249"/>
      <c r="K36" s="249" t="s">
        <v>201</v>
      </c>
      <c r="L36" s="249" t="s">
        <v>1181</v>
      </c>
      <c r="M36" s="249" t="s">
        <v>202</v>
      </c>
      <c r="N36" s="250" t="s">
        <v>1216</v>
      </c>
      <c r="O36" s="252">
        <v>443570972</v>
      </c>
      <c r="P36" s="252">
        <v>0</v>
      </c>
      <c r="Q36" s="252">
        <v>1154000</v>
      </c>
      <c r="R36" s="252">
        <v>442416972</v>
      </c>
      <c r="S36" s="252"/>
      <c r="T36" s="252"/>
      <c r="U36" s="252"/>
      <c r="V36" s="252">
        <v>331870971.60000002</v>
      </c>
      <c r="W36" s="252">
        <f t="shared" si="5"/>
        <v>110546000.39999998</v>
      </c>
      <c r="X36" s="252">
        <v>325900171.60000002</v>
      </c>
      <c r="Y36" s="252">
        <v>3990539</v>
      </c>
      <c r="Z36" s="252">
        <v>3990539</v>
      </c>
      <c r="AA36" s="252">
        <v>3990539</v>
      </c>
      <c r="AB36" s="252"/>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row>
    <row r="37" spans="1:138" s="253" customFormat="1" ht="45" x14ac:dyDescent="0.25">
      <c r="A37" s="249" t="s">
        <v>1178</v>
      </c>
      <c r="B37" s="250" t="s">
        <v>1179</v>
      </c>
      <c r="C37" s="251" t="s">
        <v>1217</v>
      </c>
      <c r="D37" s="249" t="s">
        <v>32</v>
      </c>
      <c r="E37" s="249" t="s">
        <v>154</v>
      </c>
      <c r="F37" s="249" t="s">
        <v>154</v>
      </c>
      <c r="G37" s="249" t="s">
        <v>154</v>
      </c>
      <c r="H37" s="249" t="s">
        <v>166</v>
      </c>
      <c r="I37" s="249" t="s">
        <v>168</v>
      </c>
      <c r="J37" s="249"/>
      <c r="K37" s="249" t="s">
        <v>201</v>
      </c>
      <c r="L37" s="249" t="s">
        <v>1181</v>
      </c>
      <c r="M37" s="249" t="s">
        <v>202</v>
      </c>
      <c r="N37" s="250" t="s">
        <v>1218</v>
      </c>
      <c r="O37" s="252">
        <v>230550476</v>
      </c>
      <c r="P37" s="252">
        <v>0</v>
      </c>
      <c r="Q37" s="252">
        <v>0</v>
      </c>
      <c r="R37" s="252">
        <v>230550476</v>
      </c>
      <c r="S37" s="252"/>
      <c r="T37" s="252"/>
      <c r="U37" s="252"/>
      <c r="V37" s="252">
        <v>200550475.19</v>
      </c>
      <c r="W37" s="252">
        <f t="shared" si="5"/>
        <v>30000000.810000002</v>
      </c>
      <c r="X37" s="252">
        <v>113139864.12</v>
      </c>
      <c r="Y37" s="252">
        <v>12589388.93</v>
      </c>
      <c r="Z37" s="252">
        <v>12589388.93</v>
      </c>
      <c r="AA37" s="252">
        <v>12589388.93</v>
      </c>
      <c r="AB37" s="252"/>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row>
    <row r="38" spans="1:138" s="253" customFormat="1" ht="22.5" x14ac:dyDescent="0.25">
      <c r="A38" s="249" t="s">
        <v>1178</v>
      </c>
      <c r="B38" s="250" t="s">
        <v>1179</v>
      </c>
      <c r="C38" s="251" t="s">
        <v>1219</v>
      </c>
      <c r="D38" s="249" t="s">
        <v>32</v>
      </c>
      <c r="E38" s="249" t="s">
        <v>154</v>
      </c>
      <c r="F38" s="249" t="s">
        <v>154</v>
      </c>
      <c r="G38" s="249" t="s">
        <v>154</v>
      </c>
      <c r="H38" s="249" t="s">
        <v>166</v>
      </c>
      <c r="I38" s="249" t="s">
        <v>171</v>
      </c>
      <c r="J38" s="249"/>
      <c r="K38" s="249" t="s">
        <v>201</v>
      </c>
      <c r="L38" s="249" t="s">
        <v>1181</v>
      </c>
      <c r="M38" s="249" t="s">
        <v>202</v>
      </c>
      <c r="N38" s="250" t="s">
        <v>1220</v>
      </c>
      <c r="O38" s="252">
        <v>516335090</v>
      </c>
      <c r="P38" s="252">
        <v>0</v>
      </c>
      <c r="Q38" s="252">
        <v>10046000</v>
      </c>
      <c r="R38" s="252">
        <v>506289090</v>
      </c>
      <c r="S38" s="252"/>
      <c r="T38" s="252"/>
      <c r="U38" s="252"/>
      <c r="V38" s="252">
        <v>464180493.85000002</v>
      </c>
      <c r="W38" s="252">
        <f t="shared" si="5"/>
        <v>42108596.149999976</v>
      </c>
      <c r="X38" s="252">
        <v>451268772.81999999</v>
      </c>
      <c r="Y38" s="252">
        <v>0</v>
      </c>
      <c r="Z38" s="252">
        <v>0</v>
      </c>
      <c r="AA38" s="252">
        <v>0</v>
      </c>
      <c r="AB38" s="252"/>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row>
    <row r="39" spans="1:138" s="253" customFormat="1" ht="45" x14ac:dyDescent="0.25">
      <c r="A39" s="249" t="s">
        <v>1178</v>
      </c>
      <c r="B39" s="250" t="s">
        <v>1179</v>
      </c>
      <c r="C39" s="251" t="s">
        <v>1221</v>
      </c>
      <c r="D39" s="249" t="s">
        <v>32</v>
      </c>
      <c r="E39" s="249" t="s">
        <v>154</v>
      </c>
      <c r="F39" s="249" t="s">
        <v>154</v>
      </c>
      <c r="G39" s="249" t="s">
        <v>154</v>
      </c>
      <c r="H39" s="249" t="s">
        <v>166</v>
      </c>
      <c r="I39" s="249" t="s">
        <v>173</v>
      </c>
      <c r="J39" s="249"/>
      <c r="K39" s="249" t="s">
        <v>201</v>
      </c>
      <c r="L39" s="249" t="s">
        <v>1181</v>
      </c>
      <c r="M39" s="249" t="s">
        <v>202</v>
      </c>
      <c r="N39" s="250" t="s">
        <v>1222</v>
      </c>
      <c r="O39" s="252">
        <v>286783000</v>
      </c>
      <c r="P39" s="252">
        <v>68220000</v>
      </c>
      <c r="Q39" s="252">
        <v>0</v>
      </c>
      <c r="R39" s="252">
        <v>355003000</v>
      </c>
      <c r="S39" s="252"/>
      <c r="T39" s="252"/>
      <c r="U39" s="252"/>
      <c r="V39" s="252">
        <v>194701510</v>
      </c>
      <c r="W39" s="252">
        <f t="shared" si="5"/>
        <v>160301490</v>
      </c>
      <c r="X39" s="252">
        <v>156701510</v>
      </c>
      <c r="Y39" s="252">
        <v>1600000</v>
      </c>
      <c r="Z39" s="252">
        <v>1600000</v>
      </c>
      <c r="AA39" s="252">
        <v>1600000</v>
      </c>
      <c r="AB39" s="252"/>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row>
    <row r="40" spans="1:138" s="253" customFormat="1" ht="56.25" x14ac:dyDescent="0.25">
      <c r="A40" s="249" t="s">
        <v>1178</v>
      </c>
      <c r="B40" s="250" t="s">
        <v>1179</v>
      </c>
      <c r="C40" s="251" t="s">
        <v>1223</v>
      </c>
      <c r="D40" s="249" t="s">
        <v>32</v>
      </c>
      <c r="E40" s="249" t="s">
        <v>154</v>
      </c>
      <c r="F40" s="249" t="s">
        <v>154</v>
      </c>
      <c r="G40" s="249" t="s">
        <v>154</v>
      </c>
      <c r="H40" s="249" t="s">
        <v>166</v>
      </c>
      <c r="I40" s="249" t="s">
        <v>191</v>
      </c>
      <c r="J40" s="249"/>
      <c r="K40" s="249" t="s">
        <v>201</v>
      </c>
      <c r="L40" s="249" t="s">
        <v>1181</v>
      </c>
      <c r="M40" s="249" t="s">
        <v>202</v>
      </c>
      <c r="N40" s="250" t="s">
        <v>1224</v>
      </c>
      <c r="O40" s="252">
        <v>6000000</v>
      </c>
      <c r="P40" s="252">
        <v>0</v>
      </c>
      <c r="Q40" s="252">
        <v>3000000</v>
      </c>
      <c r="R40" s="252">
        <v>3000000</v>
      </c>
      <c r="S40" s="252"/>
      <c r="T40" s="252"/>
      <c r="U40" s="252"/>
      <c r="V40" s="252">
        <v>300000</v>
      </c>
      <c r="W40" s="252">
        <f t="shared" si="5"/>
        <v>2700000</v>
      </c>
      <c r="X40" s="252">
        <v>300000</v>
      </c>
      <c r="Y40" s="252">
        <v>300000</v>
      </c>
      <c r="Z40" s="252">
        <v>300000</v>
      </c>
      <c r="AA40" s="252">
        <v>300000</v>
      </c>
      <c r="AB40" s="252"/>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row>
    <row r="41" spans="1:138" s="238" customFormat="1" ht="56.25" x14ac:dyDescent="0.25">
      <c r="A41" s="235" t="s">
        <v>1178</v>
      </c>
      <c r="B41" s="236" t="s">
        <v>1179</v>
      </c>
      <c r="C41" s="237" t="s">
        <v>1225</v>
      </c>
      <c r="D41" s="235" t="s">
        <v>32</v>
      </c>
      <c r="E41" s="235" t="s">
        <v>154</v>
      </c>
      <c r="F41" s="235" t="s">
        <v>154</v>
      </c>
      <c r="G41" s="235" t="s">
        <v>154</v>
      </c>
      <c r="H41" s="235" t="s">
        <v>191</v>
      </c>
      <c r="I41" s="235" t="s">
        <v>168</v>
      </c>
      <c r="J41" s="235"/>
      <c r="K41" s="235" t="s">
        <v>201</v>
      </c>
      <c r="L41" s="235" t="s">
        <v>1181</v>
      </c>
      <c r="M41" s="235" t="s">
        <v>202</v>
      </c>
      <c r="N41" s="236" t="s">
        <v>197</v>
      </c>
      <c r="O41" s="227">
        <v>5700000</v>
      </c>
      <c r="P41" s="227">
        <v>0</v>
      </c>
      <c r="Q41" s="227">
        <v>0</v>
      </c>
      <c r="R41" s="227">
        <v>5700000</v>
      </c>
      <c r="S41" s="227"/>
      <c r="T41" s="227"/>
      <c r="U41" s="227"/>
      <c r="V41" s="227">
        <v>5000000</v>
      </c>
      <c r="W41" s="227">
        <f t="shared" si="5"/>
        <v>700000</v>
      </c>
      <c r="X41" s="227">
        <v>1292620</v>
      </c>
      <c r="Y41" s="227">
        <v>1292620</v>
      </c>
      <c r="Z41" s="227">
        <v>1292620</v>
      </c>
      <c r="AA41" s="227">
        <v>1292620</v>
      </c>
      <c r="AB41" s="227">
        <v>38141000</v>
      </c>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row>
    <row r="42" spans="1:138" s="238" customFormat="1" ht="22.5" x14ac:dyDescent="0.25">
      <c r="A42" s="235" t="s">
        <v>1178</v>
      </c>
      <c r="B42" s="236" t="s">
        <v>1179</v>
      </c>
      <c r="C42" s="237" t="s">
        <v>1226</v>
      </c>
      <c r="D42" s="235" t="s">
        <v>32</v>
      </c>
      <c r="E42" s="235" t="s">
        <v>154</v>
      </c>
      <c r="F42" s="235" t="s">
        <v>154</v>
      </c>
      <c r="G42" s="235" t="s">
        <v>154</v>
      </c>
      <c r="H42" s="235" t="s">
        <v>191</v>
      </c>
      <c r="I42" s="235" t="s">
        <v>158</v>
      </c>
      <c r="J42" s="235"/>
      <c r="K42" s="235" t="s">
        <v>201</v>
      </c>
      <c r="L42" s="235" t="s">
        <v>1181</v>
      </c>
      <c r="M42" s="235" t="s">
        <v>202</v>
      </c>
      <c r="N42" s="236" t="s">
        <v>1227</v>
      </c>
      <c r="O42" s="227">
        <v>40000000</v>
      </c>
      <c r="P42" s="227">
        <v>0</v>
      </c>
      <c r="Q42" s="227">
        <v>0</v>
      </c>
      <c r="R42" s="227">
        <v>40000000</v>
      </c>
      <c r="S42" s="227"/>
      <c r="T42" s="227"/>
      <c r="U42" s="227"/>
      <c r="V42" s="227">
        <v>0</v>
      </c>
      <c r="W42" s="227">
        <f t="shared" si="5"/>
        <v>40000000</v>
      </c>
      <c r="X42" s="227">
        <v>0</v>
      </c>
      <c r="Y42" s="227">
        <v>0</v>
      </c>
      <c r="Z42" s="227">
        <v>0</v>
      </c>
      <c r="AA42" s="227">
        <v>0</v>
      </c>
      <c r="AB42" s="227"/>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row>
    <row r="43" spans="1:138" s="238" customFormat="1" ht="22.5" x14ac:dyDescent="0.25">
      <c r="A43" s="235" t="s">
        <v>1178</v>
      </c>
      <c r="B43" s="236" t="s">
        <v>1179</v>
      </c>
      <c r="C43" s="237" t="s">
        <v>1228</v>
      </c>
      <c r="D43" s="235" t="s">
        <v>32</v>
      </c>
      <c r="E43" s="235" t="s">
        <v>154</v>
      </c>
      <c r="F43" s="235" t="s">
        <v>154</v>
      </c>
      <c r="G43" s="235" t="s">
        <v>154</v>
      </c>
      <c r="H43" s="235" t="s">
        <v>191</v>
      </c>
      <c r="I43" s="235" t="s">
        <v>173</v>
      </c>
      <c r="J43" s="235"/>
      <c r="K43" s="235" t="s">
        <v>201</v>
      </c>
      <c r="L43" s="235" t="s">
        <v>1181</v>
      </c>
      <c r="M43" s="235" t="s">
        <v>202</v>
      </c>
      <c r="N43" s="236" t="s">
        <v>1229</v>
      </c>
      <c r="O43" s="227">
        <v>1800000</v>
      </c>
      <c r="P43" s="227">
        <v>0</v>
      </c>
      <c r="Q43" s="227">
        <v>0</v>
      </c>
      <c r="R43" s="227">
        <v>1800000</v>
      </c>
      <c r="S43" s="227"/>
      <c r="T43" s="227"/>
      <c r="U43" s="227"/>
      <c r="V43" s="227">
        <v>300000</v>
      </c>
      <c r="W43" s="227">
        <f t="shared" si="5"/>
        <v>1500000</v>
      </c>
      <c r="X43" s="227">
        <v>300000</v>
      </c>
      <c r="Y43" s="227">
        <v>300000</v>
      </c>
      <c r="Z43" s="227">
        <v>300000</v>
      </c>
      <c r="AA43" s="227">
        <v>300000</v>
      </c>
      <c r="AB43" s="227"/>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row>
    <row r="44" spans="1:138" ht="22.5" x14ac:dyDescent="0.25">
      <c r="A44" s="223" t="s">
        <v>1178</v>
      </c>
      <c r="B44" s="224" t="s">
        <v>1179</v>
      </c>
      <c r="C44" s="225" t="s">
        <v>1230</v>
      </c>
      <c r="D44" s="223" t="s">
        <v>32</v>
      </c>
      <c r="E44" s="223" t="s">
        <v>154</v>
      </c>
      <c r="F44" s="223" t="s">
        <v>154</v>
      </c>
      <c r="G44" s="223" t="s">
        <v>154</v>
      </c>
      <c r="H44" s="223" t="s">
        <v>198</v>
      </c>
      <c r="I44" s="223"/>
      <c r="J44" s="223"/>
      <c r="K44" s="223" t="s">
        <v>201</v>
      </c>
      <c r="L44" s="223" t="s">
        <v>1181</v>
      </c>
      <c r="M44" s="223" t="s">
        <v>202</v>
      </c>
      <c r="N44" s="224" t="s">
        <v>200</v>
      </c>
      <c r="O44" s="226">
        <v>27500000</v>
      </c>
      <c r="P44" s="226">
        <v>0</v>
      </c>
      <c r="Q44" s="226">
        <v>0</v>
      </c>
      <c r="R44" s="226">
        <v>27500000</v>
      </c>
      <c r="S44" s="226"/>
      <c r="T44" s="226"/>
      <c r="U44" s="226"/>
      <c r="V44" s="254">
        <v>27500000</v>
      </c>
      <c r="W44" s="254">
        <f t="shared" si="5"/>
        <v>0</v>
      </c>
      <c r="X44" s="254">
        <v>3803688</v>
      </c>
      <c r="Y44" s="226">
        <v>3494050</v>
      </c>
      <c r="Z44" s="226">
        <v>3494050</v>
      </c>
      <c r="AA44" s="226">
        <v>3494050</v>
      </c>
      <c r="AB44" s="226">
        <v>959400</v>
      </c>
    </row>
    <row r="45" spans="1:138" ht="28.5" x14ac:dyDescent="0.25">
      <c r="A45" s="223"/>
      <c r="B45" s="224"/>
      <c r="C45" s="225"/>
      <c r="D45" s="223"/>
      <c r="E45" s="223"/>
      <c r="F45" s="223"/>
      <c r="G45" s="223"/>
      <c r="H45" s="223"/>
      <c r="I45" s="223"/>
      <c r="J45" s="223"/>
      <c r="K45" s="223"/>
      <c r="L45" s="223"/>
      <c r="M45" s="223"/>
      <c r="N45" s="255" t="s">
        <v>1231</v>
      </c>
      <c r="O45" s="231">
        <f>SUM(O9:O44)</f>
        <v>2584700000</v>
      </c>
      <c r="P45" s="231">
        <f>SUM(P9:P44)</f>
        <v>68220000</v>
      </c>
      <c r="Q45" s="231">
        <f>SUM(Q9:Q44)</f>
        <v>68220000</v>
      </c>
      <c r="R45" s="231">
        <f>+R26+R16+R8</f>
        <v>2584700000</v>
      </c>
      <c r="S45" s="231">
        <f t="shared" ref="S45:Z45" si="7">+S26+S16+S8</f>
        <v>0</v>
      </c>
      <c r="T45" s="231">
        <f t="shared" si="7"/>
        <v>0</v>
      </c>
      <c r="U45" s="231">
        <f t="shared" si="7"/>
        <v>0</v>
      </c>
      <c r="V45" s="231">
        <f t="shared" si="7"/>
        <v>1723244022.6399999</v>
      </c>
      <c r="W45" s="231">
        <f t="shared" si="7"/>
        <v>861455977.3599999</v>
      </c>
      <c r="X45" s="231">
        <f t="shared" si="7"/>
        <v>1374314395.54</v>
      </c>
      <c r="Y45" s="231">
        <f t="shared" si="7"/>
        <v>58516634.93</v>
      </c>
      <c r="Z45" s="231">
        <f t="shared" si="7"/>
        <v>58516634.93</v>
      </c>
      <c r="AA45" s="231">
        <f>+AA26+AA16+AA8</f>
        <v>58516634.93</v>
      </c>
      <c r="AB45" s="226"/>
    </row>
    <row r="46" spans="1:138" x14ac:dyDescent="0.25">
      <c r="A46" s="223"/>
      <c r="B46" s="224"/>
      <c r="C46" s="225"/>
      <c r="D46" s="223"/>
      <c r="E46" s="223"/>
      <c r="F46" s="223"/>
      <c r="G46" s="223"/>
      <c r="H46" s="223"/>
      <c r="I46" s="223"/>
      <c r="J46" s="223"/>
      <c r="K46" s="223"/>
      <c r="L46" s="223"/>
      <c r="M46" s="223"/>
      <c r="N46" s="224"/>
      <c r="O46" s="231"/>
      <c r="P46" s="231"/>
      <c r="Q46" s="231"/>
      <c r="R46" s="231"/>
      <c r="S46" s="231"/>
      <c r="T46" s="231"/>
      <c r="U46" s="231"/>
      <c r="V46" s="231"/>
      <c r="W46" s="231"/>
      <c r="X46" s="231"/>
      <c r="Y46" s="231"/>
      <c r="Z46" s="231"/>
      <c r="AA46" s="231"/>
      <c r="AB46" s="226"/>
    </row>
    <row r="47" spans="1:138" x14ac:dyDescent="0.25">
      <c r="A47" s="223"/>
      <c r="B47" s="224"/>
      <c r="C47" s="225"/>
      <c r="D47" s="223"/>
      <c r="E47" s="223"/>
      <c r="F47" s="223"/>
      <c r="G47" s="223"/>
      <c r="H47" s="223"/>
      <c r="I47" s="223"/>
      <c r="J47" s="223"/>
      <c r="K47" s="223"/>
      <c r="L47" s="223"/>
      <c r="M47" s="223"/>
      <c r="N47" s="224"/>
      <c r="O47" s="231"/>
      <c r="P47" s="231"/>
      <c r="Q47" s="231"/>
      <c r="R47" s="231"/>
      <c r="S47" s="231"/>
      <c r="T47" s="231"/>
      <c r="U47" s="231"/>
      <c r="V47" s="231"/>
      <c r="W47" s="231"/>
      <c r="X47" s="231"/>
      <c r="Y47" s="231"/>
      <c r="Z47" s="231"/>
      <c r="AA47" s="231"/>
      <c r="AB47" s="226"/>
    </row>
    <row r="48" spans="1:138" ht="22.5" x14ac:dyDescent="0.25">
      <c r="A48" s="223" t="s">
        <v>1178</v>
      </c>
      <c r="B48" s="224" t="s">
        <v>1179</v>
      </c>
      <c r="C48" s="225" t="s">
        <v>1232</v>
      </c>
      <c r="D48" s="223" t="s">
        <v>32</v>
      </c>
      <c r="E48" s="223" t="s">
        <v>174</v>
      </c>
      <c r="F48" s="223" t="s">
        <v>1181</v>
      </c>
      <c r="G48" s="223" t="s">
        <v>152</v>
      </c>
      <c r="H48" s="223" t="s">
        <v>156</v>
      </c>
      <c r="I48" s="223"/>
      <c r="J48" s="223"/>
      <c r="K48" s="223" t="s">
        <v>201</v>
      </c>
      <c r="L48" s="223" t="s">
        <v>1181</v>
      </c>
      <c r="M48" s="223" t="s">
        <v>202</v>
      </c>
      <c r="N48" s="224" t="s">
        <v>1233</v>
      </c>
      <c r="O48" s="256">
        <v>220400000</v>
      </c>
      <c r="P48" s="226">
        <v>0</v>
      </c>
      <c r="Q48" s="226">
        <v>0</v>
      </c>
      <c r="R48" s="226">
        <v>220400000</v>
      </c>
      <c r="S48" s="226"/>
      <c r="T48" s="226"/>
      <c r="U48" s="226"/>
      <c r="V48" s="254">
        <v>0</v>
      </c>
      <c r="W48" s="254">
        <f t="shared" si="5"/>
        <v>220400000</v>
      </c>
      <c r="X48" s="254">
        <v>0</v>
      </c>
      <c r="Y48" s="226">
        <v>0</v>
      </c>
      <c r="Z48" s="226">
        <v>0</v>
      </c>
      <c r="AA48" s="226">
        <v>0</v>
      </c>
      <c r="AB48" s="226"/>
    </row>
    <row r="49" spans="1:31" ht="22.5" x14ac:dyDescent="0.25">
      <c r="A49" s="223" t="s">
        <v>1178</v>
      </c>
      <c r="B49" s="224" t="s">
        <v>1179</v>
      </c>
      <c r="C49" s="225" t="s">
        <v>1234</v>
      </c>
      <c r="D49" s="223" t="s">
        <v>32</v>
      </c>
      <c r="E49" s="223" t="s">
        <v>151</v>
      </c>
      <c r="F49" s="223" t="s">
        <v>152</v>
      </c>
      <c r="G49" s="223" t="s">
        <v>154</v>
      </c>
      <c r="H49" s="223" t="s">
        <v>156</v>
      </c>
      <c r="I49" s="223"/>
      <c r="J49" s="223"/>
      <c r="K49" s="223" t="s">
        <v>201</v>
      </c>
      <c r="L49" s="223" t="s">
        <v>1181</v>
      </c>
      <c r="M49" s="223" t="s">
        <v>202</v>
      </c>
      <c r="N49" s="224" t="s">
        <v>1235</v>
      </c>
      <c r="O49" s="256">
        <v>38330000</v>
      </c>
      <c r="P49" s="226">
        <v>0</v>
      </c>
      <c r="Q49" s="226">
        <v>0</v>
      </c>
      <c r="R49" s="226">
        <v>38330000</v>
      </c>
      <c r="S49" s="226"/>
      <c r="T49" s="226"/>
      <c r="U49" s="226"/>
      <c r="V49" s="254">
        <v>38330000</v>
      </c>
      <c r="W49" s="254">
        <f t="shared" si="5"/>
        <v>0</v>
      </c>
      <c r="X49" s="254">
        <v>4285000</v>
      </c>
      <c r="Y49" s="226">
        <v>0</v>
      </c>
      <c r="Z49" s="226">
        <v>0</v>
      </c>
      <c r="AA49" s="226">
        <v>0</v>
      </c>
      <c r="AB49" s="226">
        <v>0</v>
      </c>
    </row>
    <row r="50" spans="1:31" ht="22.5" x14ac:dyDescent="0.25">
      <c r="A50" s="223" t="s">
        <v>1178</v>
      </c>
      <c r="B50" s="224" t="s">
        <v>1179</v>
      </c>
      <c r="C50" s="225" t="s">
        <v>1236</v>
      </c>
      <c r="D50" s="223" t="s">
        <v>32</v>
      </c>
      <c r="E50" s="223" t="s">
        <v>151</v>
      </c>
      <c r="F50" s="223" t="s">
        <v>152</v>
      </c>
      <c r="G50" s="223" t="s">
        <v>154</v>
      </c>
      <c r="H50" s="223" t="s">
        <v>158</v>
      </c>
      <c r="I50" s="223"/>
      <c r="J50" s="223"/>
      <c r="K50" s="223" t="s">
        <v>201</v>
      </c>
      <c r="L50" s="223" t="s">
        <v>1181</v>
      </c>
      <c r="M50" s="223" t="s">
        <v>202</v>
      </c>
      <c r="N50" s="224" t="s">
        <v>1237</v>
      </c>
      <c r="O50" s="256">
        <v>2500000</v>
      </c>
      <c r="P50" s="226">
        <v>0</v>
      </c>
      <c r="Q50" s="226">
        <v>0</v>
      </c>
      <c r="R50" s="226">
        <v>2500000</v>
      </c>
      <c r="S50" s="226"/>
      <c r="T50" s="226"/>
      <c r="U50" s="226"/>
      <c r="V50" s="254">
        <v>2500000</v>
      </c>
      <c r="W50" s="254">
        <f t="shared" si="5"/>
        <v>0</v>
      </c>
      <c r="X50" s="254">
        <v>0</v>
      </c>
      <c r="Y50" s="226">
        <v>0</v>
      </c>
      <c r="Z50" s="226">
        <v>0</v>
      </c>
      <c r="AA50" s="226">
        <v>0</v>
      </c>
      <c r="AB50" s="226">
        <v>0</v>
      </c>
    </row>
    <row r="51" spans="1:31" ht="22.5" x14ac:dyDescent="0.25">
      <c r="A51" s="223" t="s">
        <v>1178</v>
      </c>
      <c r="B51" s="224" t="s">
        <v>1179</v>
      </c>
      <c r="C51" s="225" t="s">
        <v>1238</v>
      </c>
      <c r="D51" s="223" t="s">
        <v>32</v>
      </c>
      <c r="E51" s="223" t="s">
        <v>151</v>
      </c>
      <c r="F51" s="223" t="s">
        <v>170</v>
      </c>
      <c r="G51" s="223" t="s">
        <v>152</v>
      </c>
      <c r="H51" s="223"/>
      <c r="I51" s="223"/>
      <c r="J51" s="223"/>
      <c r="K51" s="223" t="s">
        <v>201</v>
      </c>
      <c r="L51" s="223" t="s">
        <v>1239</v>
      </c>
      <c r="M51" s="223" t="s">
        <v>203</v>
      </c>
      <c r="N51" s="224" t="s">
        <v>1240</v>
      </c>
      <c r="O51" s="256">
        <v>60000000</v>
      </c>
      <c r="P51" s="226">
        <v>0</v>
      </c>
      <c r="Q51" s="226">
        <v>0</v>
      </c>
      <c r="R51" s="226">
        <v>60000000</v>
      </c>
      <c r="S51" s="226"/>
      <c r="T51" s="226"/>
      <c r="U51" s="226"/>
      <c r="V51" s="254">
        <v>0</v>
      </c>
      <c r="W51" s="254">
        <f t="shared" si="5"/>
        <v>60000000</v>
      </c>
      <c r="X51" s="254">
        <v>0</v>
      </c>
      <c r="Y51" s="226">
        <v>0</v>
      </c>
      <c r="Z51" s="226">
        <v>0</v>
      </c>
      <c r="AA51" s="226">
        <v>0</v>
      </c>
      <c r="AB51" s="226"/>
    </row>
    <row r="52" spans="1:31" ht="15.75" x14ac:dyDescent="0.25">
      <c r="A52" s="223"/>
      <c r="B52" s="224"/>
      <c r="C52" s="225"/>
      <c r="D52" s="223"/>
      <c r="E52" s="223"/>
      <c r="F52" s="223"/>
      <c r="G52" s="223"/>
      <c r="H52" s="223"/>
      <c r="I52" s="223"/>
      <c r="J52" s="223"/>
      <c r="K52" s="223"/>
      <c r="L52" s="223"/>
      <c r="M52" s="223"/>
      <c r="N52" s="257" t="s">
        <v>1241</v>
      </c>
      <c r="O52" s="231">
        <f t="shared" ref="O52:AA52" si="8">SUM(O48:O51)</f>
        <v>321230000</v>
      </c>
      <c r="P52" s="231">
        <f t="shared" si="8"/>
        <v>0</v>
      </c>
      <c r="Q52" s="231">
        <f t="shared" si="8"/>
        <v>0</v>
      </c>
      <c r="R52" s="231">
        <f t="shared" si="8"/>
        <v>321230000</v>
      </c>
      <c r="S52" s="231">
        <f t="shared" si="8"/>
        <v>0</v>
      </c>
      <c r="T52" s="231">
        <f t="shared" si="8"/>
        <v>0</v>
      </c>
      <c r="U52" s="231">
        <f t="shared" si="8"/>
        <v>0</v>
      </c>
      <c r="V52" s="231">
        <f t="shared" si="8"/>
        <v>40830000</v>
      </c>
      <c r="W52" s="231">
        <f t="shared" si="8"/>
        <v>280400000</v>
      </c>
      <c r="X52" s="231">
        <f t="shared" si="8"/>
        <v>4285000</v>
      </c>
      <c r="Y52" s="231">
        <f t="shared" si="8"/>
        <v>0</v>
      </c>
      <c r="Z52" s="231">
        <f t="shared" si="8"/>
        <v>0</v>
      </c>
      <c r="AA52" s="231">
        <f t="shared" si="8"/>
        <v>0</v>
      </c>
      <c r="AB52" s="226"/>
      <c r="AD52" s="258"/>
      <c r="AE52" s="258"/>
    </row>
    <row r="53" spans="1:31" x14ac:dyDescent="0.25">
      <c r="A53" s="223"/>
      <c r="B53" s="224"/>
      <c r="C53" s="225"/>
      <c r="D53" s="223"/>
      <c r="E53" s="223"/>
      <c r="F53" s="223"/>
      <c r="G53" s="223"/>
      <c r="H53" s="223"/>
      <c r="I53" s="223"/>
      <c r="J53" s="223"/>
      <c r="K53" s="223"/>
      <c r="L53" s="223"/>
      <c r="M53" s="223"/>
      <c r="N53" s="224"/>
      <c r="O53" s="226"/>
      <c r="P53" s="226"/>
      <c r="Q53" s="226"/>
      <c r="R53" s="226"/>
      <c r="S53" s="226"/>
      <c r="T53" s="226"/>
      <c r="U53" s="226"/>
      <c r="V53" s="226"/>
      <c r="W53" s="226"/>
      <c r="X53" s="226"/>
      <c r="Y53" s="226"/>
      <c r="Z53" s="226"/>
      <c r="AA53" s="226"/>
      <c r="AB53" s="226"/>
      <c r="AD53" s="258"/>
      <c r="AE53" s="258"/>
    </row>
    <row r="54" spans="1:31" ht="15.75" x14ac:dyDescent="0.25">
      <c r="A54" s="223"/>
      <c r="B54" s="224"/>
      <c r="C54" s="225"/>
      <c r="D54" s="223"/>
      <c r="E54" s="223"/>
      <c r="F54" s="223"/>
      <c r="G54" s="223"/>
      <c r="H54" s="223"/>
      <c r="I54" s="223"/>
      <c r="J54" s="223"/>
      <c r="K54" s="223"/>
      <c r="L54" s="223"/>
      <c r="M54" s="223"/>
      <c r="N54" s="224"/>
      <c r="O54" s="259" t="e">
        <f>+O45+O52+#REF!</f>
        <v>#REF!</v>
      </c>
      <c r="P54" s="259" t="e">
        <f>+P45+P52+#REF!</f>
        <v>#REF!</v>
      </c>
      <c r="Q54" s="259" t="e">
        <f>+Q45+Q52+#REF!</f>
        <v>#REF!</v>
      </c>
      <c r="R54" s="259">
        <f t="shared" ref="R54:AA54" si="9">+R45+R52</f>
        <v>2905930000</v>
      </c>
      <c r="S54" s="259">
        <f t="shared" si="9"/>
        <v>0</v>
      </c>
      <c r="T54" s="259">
        <f t="shared" si="9"/>
        <v>0</v>
      </c>
      <c r="U54" s="259">
        <f t="shared" si="9"/>
        <v>0</v>
      </c>
      <c r="V54" s="259">
        <f t="shared" si="9"/>
        <v>1764074022.6399999</v>
      </c>
      <c r="W54" s="259">
        <f t="shared" si="9"/>
        <v>1141855977.3599999</v>
      </c>
      <c r="X54" s="259">
        <f t="shared" si="9"/>
        <v>1378599395.54</v>
      </c>
      <c r="Y54" s="259">
        <f t="shared" si="9"/>
        <v>58516634.93</v>
      </c>
      <c r="Z54" s="259">
        <f t="shared" si="9"/>
        <v>58516634.93</v>
      </c>
      <c r="AA54" s="259">
        <f t="shared" si="9"/>
        <v>58516634.93</v>
      </c>
      <c r="AB54" s="260">
        <f>SUM(AB9:AB53)</f>
        <v>1731346428.5800002</v>
      </c>
    </row>
    <row r="55" spans="1:31" x14ac:dyDescent="0.25">
      <c r="A55" s="223"/>
      <c r="B55" s="224"/>
      <c r="C55" s="225"/>
      <c r="D55" s="223"/>
      <c r="E55" s="223"/>
      <c r="F55" s="223"/>
      <c r="G55" s="223"/>
      <c r="H55" s="223"/>
      <c r="I55" s="223"/>
      <c r="J55" s="223"/>
      <c r="K55" s="223"/>
      <c r="L55" s="223"/>
      <c r="M55" s="223"/>
      <c r="N55" s="224"/>
      <c r="O55" s="226"/>
      <c r="P55" s="226"/>
      <c r="Q55" s="226"/>
      <c r="R55" s="226"/>
      <c r="S55" s="226"/>
      <c r="T55" s="226"/>
      <c r="U55" s="226"/>
      <c r="V55" s="226"/>
      <c r="W55" s="226"/>
      <c r="X55" s="226"/>
      <c r="Y55" s="226"/>
      <c r="Z55" s="226"/>
      <c r="AA55" s="226"/>
    </row>
    <row r="56" spans="1:31" x14ac:dyDescent="0.25">
      <c r="A56" s="223"/>
      <c r="B56" s="224"/>
      <c r="C56" s="225"/>
      <c r="D56" s="223"/>
      <c r="E56" s="223"/>
      <c r="F56" s="223"/>
      <c r="G56" s="223"/>
      <c r="H56" s="223"/>
      <c r="I56" s="223"/>
      <c r="J56" s="223"/>
      <c r="K56" s="223"/>
      <c r="L56" s="223"/>
      <c r="M56" s="223"/>
      <c r="N56" s="224"/>
      <c r="O56" s="226"/>
      <c r="P56" s="226"/>
      <c r="Q56" s="226"/>
      <c r="R56" s="226"/>
      <c r="S56" s="226"/>
      <c r="T56" s="226"/>
      <c r="U56" s="226"/>
      <c r="V56" s="226"/>
      <c r="W56" s="226"/>
      <c r="X56" s="226"/>
      <c r="Y56" s="226"/>
      <c r="Z56" s="226"/>
      <c r="AA56" s="226"/>
    </row>
    <row r="57" spans="1:31" x14ac:dyDescent="0.25">
      <c r="A57" s="223"/>
      <c r="B57" s="224"/>
      <c r="C57" s="225"/>
      <c r="D57" s="223"/>
      <c r="E57" s="223"/>
      <c r="F57" s="223"/>
      <c r="G57" s="223"/>
      <c r="H57" s="223"/>
      <c r="I57" s="223"/>
      <c r="J57" s="223"/>
      <c r="K57" s="223"/>
      <c r="L57" s="223"/>
      <c r="M57" s="223"/>
      <c r="N57" s="224"/>
      <c r="O57" s="226"/>
      <c r="P57" s="226"/>
      <c r="Q57" s="226"/>
      <c r="R57" s="226"/>
      <c r="S57" s="226"/>
      <c r="T57" s="226"/>
      <c r="U57" s="226"/>
      <c r="V57" s="226"/>
      <c r="W57" s="226"/>
      <c r="X57" s="226"/>
      <c r="Y57" s="226"/>
      <c r="Z57" s="226"/>
      <c r="AA57" s="226"/>
    </row>
  </sheetData>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2" zoomScaleNormal="72" workbookViewId="0">
      <selection activeCell="D14" sqref="D14"/>
    </sheetView>
  </sheetViews>
  <sheetFormatPr baseColWidth="10" defaultRowHeight="21" x14ac:dyDescent="0.35"/>
  <cols>
    <col min="1" max="1" width="24.90625" style="124" customWidth="1"/>
    <col min="2" max="2" width="21.81640625" style="125" customWidth="1"/>
    <col min="3" max="3" width="20.26953125" style="123" customWidth="1"/>
    <col min="4" max="4" width="22.08984375" customWidth="1"/>
    <col min="5" max="5" width="20.453125" customWidth="1"/>
    <col min="6" max="6" width="17.26953125" customWidth="1"/>
    <col min="7" max="7" width="18.26953125" customWidth="1"/>
    <col min="8" max="8" width="17.08984375" customWidth="1"/>
  </cols>
  <sheetData>
    <row r="1" spans="1:8" ht="37.700000000000003" customHeight="1" x14ac:dyDescent="0.35">
      <c r="A1" s="285" t="s">
        <v>297</v>
      </c>
      <c r="B1" s="285"/>
      <c r="C1" s="285"/>
    </row>
    <row r="2" spans="1:8" ht="63" x14ac:dyDescent="0.35">
      <c r="A2" s="189" t="s">
        <v>269</v>
      </c>
      <c r="B2" s="190" t="s">
        <v>262</v>
      </c>
      <c r="C2" s="190" t="s">
        <v>1018</v>
      </c>
      <c r="D2" s="190" t="s">
        <v>1019</v>
      </c>
    </row>
    <row r="3" spans="1:8" ht="42" x14ac:dyDescent="0.35">
      <c r="A3" s="130" t="s">
        <v>270</v>
      </c>
      <c r="B3" s="133">
        <v>88600000</v>
      </c>
      <c r="C3" s="134"/>
      <c r="D3" s="134"/>
    </row>
    <row r="4" spans="1:8" ht="42" x14ac:dyDescent="0.35">
      <c r="A4" s="132" t="s">
        <v>261</v>
      </c>
      <c r="B4" s="126"/>
      <c r="C4" s="126"/>
      <c r="D4" s="126"/>
    </row>
    <row r="5" spans="1:8" ht="63" x14ac:dyDescent="0.35">
      <c r="A5" s="130" t="s">
        <v>271</v>
      </c>
      <c r="B5" s="133">
        <v>2496100000</v>
      </c>
      <c r="C5" s="129"/>
      <c r="D5" s="129"/>
    </row>
    <row r="6" spans="1:8" x14ac:dyDescent="0.35">
      <c r="A6" s="127" t="s">
        <v>263</v>
      </c>
      <c r="B6" s="128"/>
      <c r="C6" s="129">
        <v>14000000</v>
      </c>
      <c r="D6" s="129">
        <v>14000000</v>
      </c>
    </row>
    <row r="7" spans="1:8" x14ac:dyDescent="0.35">
      <c r="A7" s="127" t="s">
        <v>264</v>
      </c>
      <c r="B7" s="128"/>
      <c r="C7" s="129">
        <v>39989100</v>
      </c>
      <c r="D7" s="129">
        <v>34789100</v>
      </c>
      <c r="E7" s="131">
        <f>SUM(D6+D7)</f>
        <v>48789100</v>
      </c>
    </row>
    <row r="8" spans="1:8" ht="63" x14ac:dyDescent="0.35">
      <c r="A8" s="127" t="s">
        <v>1017</v>
      </c>
      <c r="B8" s="128"/>
      <c r="C8" s="129">
        <v>277300000</v>
      </c>
      <c r="D8" s="129">
        <v>277300000</v>
      </c>
      <c r="E8" s="129">
        <v>277300000</v>
      </c>
    </row>
    <row r="9" spans="1:8" ht="42" x14ac:dyDescent="0.35">
      <c r="A9" s="127" t="s">
        <v>265</v>
      </c>
      <c r="B9" s="128"/>
      <c r="C9" s="129">
        <v>1067877427.61</v>
      </c>
      <c r="D9" s="129">
        <v>1025632380.9400001</v>
      </c>
      <c r="E9" s="131">
        <f>SUM(D9/11)</f>
        <v>93239307.358181819</v>
      </c>
      <c r="F9" s="131">
        <f>SUM(D9-932393070)</f>
        <v>93239310.940000057</v>
      </c>
      <c r="G9" s="131">
        <f>SUM(D9-108496360)</f>
        <v>917136020.94000006</v>
      </c>
    </row>
    <row r="10" spans="1:8" ht="63" x14ac:dyDescent="0.35">
      <c r="A10" s="127" t="s">
        <v>266</v>
      </c>
      <c r="B10" s="128"/>
      <c r="C10" s="129">
        <v>70000000</v>
      </c>
      <c r="D10" s="129">
        <v>112345998.7</v>
      </c>
      <c r="E10" s="131">
        <f>SUM(D10-C10)</f>
        <v>42345998.700000003</v>
      </c>
      <c r="F10" s="131">
        <f>SUM(E10/11)</f>
        <v>3849636.2454545456</v>
      </c>
      <c r="G10" s="131">
        <f>SUM(D10-104646724)</f>
        <v>7699274.700000003</v>
      </c>
      <c r="H10" s="131">
        <f>D10-108496360</f>
        <v>3849638.700000003</v>
      </c>
    </row>
    <row r="11" spans="1:8" ht="42" x14ac:dyDescent="0.35">
      <c r="A11" s="127" t="s">
        <v>267</v>
      </c>
      <c r="B11" s="128"/>
      <c r="C11" s="129">
        <v>1115533472.3900001</v>
      </c>
      <c r="D11" s="129">
        <v>1120732520.3600001</v>
      </c>
      <c r="E11" s="131">
        <f>SUM(D11-967950000)</f>
        <v>152782520.36000013</v>
      </c>
    </row>
    <row r="12" spans="1:8" x14ac:dyDescent="0.35">
      <c r="A12" s="127" t="s">
        <v>268</v>
      </c>
      <c r="B12" s="128">
        <f>SUM(B3:B11)</f>
        <v>2584700000</v>
      </c>
      <c r="C12" s="128">
        <f>SUM(C3:C11)</f>
        <v>2584700000</v>
      </c>
      <c r="D12" s="128">
        <f>SUM(D3:D11)</f>
        <v>2584800000</v>
      </c>
    </row>
    <row r="13" spans="1:8" x14ac:dyDescent="0.35">
      <c r="C13" s="123">
        <f>SUM(B12-C12)</f>
        <v>0</v>
      </c>
      <c r="D13" s="131"/>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L61"/>
  <sheetViews>
    <sheetView showGridLines="0" zoomScale="46" zoomScaleNormal="46" zoomScaleSheetLayoutView="24" zoomScalePageLayoutView="50" workbookViewId="0">
      <pane xSplit="7" ySplit="6" topLeftCell="H21" activePane="bottomRight" state="frozen"/>
      <selection pane="topRight" activeCell="N1" sqref="N1"/>
      <selection pane="bottomLeft" activeCell="A7" sqref="A7"/>
      <selection pane="bottomRight" activeCell="H45" sqref="H45"/>
    </sheetView>
  </sheetViews>
  <sheetFormatPr baseColWidth="10" defaultColWidth="7.90625" defaultRowHeight="15" x14ac:dyDescent="0.25"/>
  <cols>
    <col min="1" max="1" width="4.90625" style="31" customWidth="1"/>
    <col min="2" max="2" width="5.90625" style="71" customWidth="1"/>
    <col min="3" max="3" width="8.81640625" style="71" customWidth="1"/>
    <col min="4" max="4" width="5.54296875" style="71" customWidth="1"/>
    <col min="5" max="5" width="6.7265625" style="71" customWidth="1"/>
    <col min="6" max="6" width="6.453125" style="71" customWidth="1"/>
    <col min="7" max="7" width="51" style="31" customWidth="1"/>
    <col min="8" max="8" width="24.1796875" style="31" customWidth="1"/>
    <col min="9" max="9" width="24.08984375" style="31" customWidth="1"/>
    <col min="10" max="10" width="29.26953125" style="31" customWidth="1"/>
    <col min="11" max="11" width="28.453125" style="31" customWidth="1"/>
    <col min="12" max="12" width="35.7265625" style="31" customWidth="1"/>
    <col min="13" max="206" width="7.90625" style="31"/>
    <col min="207" max="207" width="2.6328125" style="31" customWidth="1"/>
    <col min="208" max="208" width="5.90625" style="31" customWidth="1"/>
    <col min="209" max="209" width="5.54296875" style="31" customWidth="1"/>
    <col min="210" max="213" width="2.6328125" style="31" customWidth="1"/>
    <col min="214" max="214" width="8.453125" style="31" customWidth="1"/>
    <col min="215" max="215" width="2.6328125" style="31" customWidth="1"/>
    <col min="216" max="216" width="31.26953125" style="31" customWidth="1"/>
    <col min="217" max="219" width="0" style="31" hidden="1" customWidth="1"/>
    <col min="220" max="220" width="24.26953125" style="31" customWidth="1"/>
    <col min="221" max="221" width="17.7265625" style="31" customWidth="1"/>
    <col min="222" max="222" width="19.7265625" style="31" customWidth="1"/>
    <col min="223" max="223" width="20.81640625" style="31" customWidth="1"/>
    <col min="224" max="224" width="16.08984375" style="31" customWidth="1"/>
    <col min="225" max="225" width="16.7265625" style="31" customWidth="1"/>
    <col min="226" max="226" width="15.7265625" style="31" customWidth="1"/>
    <col min="227" max="227" width="18.36328125" style="31" customWidth="1"/>
    <col min="228" max="228" width="19.81640625" style="31" customWidth="1"/>
    <col min="229" max="229" width="23.26953125" style="31" customWidth="1"/>
    <col min="230" max="230" width="19.81640625" style="31" customWidth="1"/>
    <col min="231" max="231" width="17.08984375" style="31" customWidth="1"/>
    <col min="232" max="233" width="24.81640625" style="31" customWidth="1"/>
    <col min="234" max="234" width="21.6328125" style="31" customWidth="1"/>
    <col min="235" max="235" width="0" style="31" hidden="1" customWidth="1"/>
    <col min="236" max="236" width="24.08984375" style="31" customWidth="1"/>
    <col min="237" max="237" width="21.1796875" style="31" customWidth="1"/>
    <col min="238" max="238" width="23.81640625" style="31" customWidth="1"/>
    <col min="239" max="239" width="21.453125" style="31" customWidth="1"/>
    <col min="240" max="240" width="15.36328125" style="31" customWidth="1"/>
    <col min="241" max="244" width="0" style="31" hidden="1" customWidth="1"/>
    <col min="245" max="245" width="2.08984375" style="31" customWidth="1"/>
    <col min="246" max="246" width="18.36328125" style="31" customWidth="1"/>
    <col min="247" max="247" width="20.26953125" style="31" customWidth="1"/>
    <col min="248" max="248" width="22.26953125" style="31" customWidth="1"/>
    <col min="249" max="249" width="23.81640625" style="31" customWidth="1"/>
    <col min="250" max="250" width="20.81640625" style="31" customWidth="1"/>
    <col min="251" max="251" width="9.36328125" style="31" customWidth="1"/>
    <col min="252" max="252" width="26.90625" style="31" customWidth="1"/>
    <col min="253" max="253" width="16.08984375" style="31" customWidth="1"/>
    <col min="254" max="462" width="7.90625" style="31"/>
    <col min="463" max="463" width="2.6328125" style="31" customWidth="1"/>
    <col min="464" max="464" width="5.90625" style="31" customWidth="1"/>
    <col min="465" max="465" width="5.54296875" style="31" customWidth="1"/>
    <col min="466" max="469" width="2.6328125" style="31" customWidth="1"/>
    <col min="470" max="470" width="8.453125" style="31" customWidth="1"/>
    <col min="471" max="471" width="2.6328125" style="31" customWidth="1"/>
    <col min="472" max="472" width="31.26953125" style="31" customWidth="1"/>
    <col min="473" max="475" width="0" style="31" hidden="1" customWidth="1"/>
    <col min="476" max="476" width="24.26953125" style="31" customWidth="1"/>
    <col min="477" max="477" width="17.7265625" style="31" customWidth="1"/>
    <col min="478" max="478" width="19.7265625" style="31" customWidth="1"/>
    <col min="479" max="479" width="20.81640625" style="31" customWidth="1"/>
    <col min="480" max="480" width="16.08984375" style="31" customWidth="1"/>
    <col min="481" max="481" width="16.7265625" style="31" customWidth="1"/>
    <col min="482" max="482" width="15.7265625" style="31" customWidth="1"/>
    <col min="483" max="483" width="18.36328125" style="31" customWidth="1"/>
    <col min="484" max="484" width="19.81640625" style="31" customWidth="1"/>
    <col min="485" max="485" width="23.26953125" style="31" customWidth="1"/>
    <col min="486" max="486" width="19.81640625" style="31" customWidth="1"/>
    <col min="487" max="487" width="17.08984375" style="31" customWidth="1"/>
    <col min="488" max="489" width="24.81640625" style="31" customWidth="1"/>
    <col min="490" max="490" width="21.6328125" style="31" customWidth="1"/>
    <col min="491" max="491" width="0" style="31" hidden="1" customWidth="1"/>
    <col min="492" max="492" width="24.08984375" style="31" customWidth="1"/>
    <col min="493" max="493" width="21.1796875" style="31" customWidth="1"/>
    <col min="494" max="494" width="23.81640625" style="31" customWidth="1"/>
    <col min="495" max="495" width="21.453125" style="31" customWidth="1"/>
    <col min="496" max="496" width="15.36328125" style="31" customWidth="1"/>
    <col min="497" max="500" width="0" style="31" hidden="1" customWidth="1"/>
    <col min="501" max="501" width="2.08984375" style="31" customWidth="1"/>
    <col min="502" max="502" width="18.36328125" style="31" customWidth="1"/>
    <col min="503" max="503" width="20.26953125" style="31" customWidth="1"/>
    <col min="504" max="504" width="22.26953125" style="31" customWidth="1"/>
    <col min="505" max="505" width="23.81640625" style="31" customWidth="1"/>
    <col min="506" max="506" width="20.81640625" style="31" customWidth="1"/>
    <col min="507" max="507" width="9.36328125" style="31" customWidth="1"/>
    <col min="508" max="508" width="26.90625" style="31" customWidth="1"/>
    <col min="509" max="509" width="16.08984375" style="31" customWidth="1"/>
    <col min="510" max="718" width="7.90625" style="31"/>
    <col min="719" max="719" width="2.6328125" style="31" customWidth="1"/>
    <col min="720" max="720" width="5.90625" style="31" customWidth="1"/>
    <col min="721" max="721" width="5.54296875" style="31" customWidth="1"/>
    <col min="722" max="725" width="2.6328125" style="31" customWidth="1"/>
    <col min="726" max="726" width="8.453125" style="31" customWidth="1"/>
    <col min="727" max="727" width="2.6328125" style="31" customWidth="1"/>
    <col min="728" max="728" width="31.26953125" style="31" customWidth="1"/>
    <col min="729" max="731" width="0" style="31" hidden="1" customWidth="1"/>
    <col min="732" max="732" width="24.26953125" style="31" customWidth="1"/>
    <col min="733" max="733" width="17.7265625" style="31" customWidth="1"/>
    <col min="734" max="734" width="19.7265625" style="31" customWidth="1"/>
    <col min="735" max="735" width="20.81640625" style="31" customWidth="1"/>
    <col min="736" max="736" width="16.08984375" style="31" customWidth="1"/>
    <col min="737" max="737" width="16.7265625" style="31" customWidth="1"/>
    <col min="738" max="738" width="15.7265625" style="31" customWidth="1"/>
    <col min="739" max="739" width="18.36328125" style="31" customWidth="1"/>
    <col min="740" max="740" width="19.81640625" style="31" customWidth="1"/>
    <col min="741" max="741" width="23.26953125" style="31" customWidth="1"/>
    <col min="742" max="742" width="19.81640625" style="31" customWidth="1"/>
    <col min="743" max="743" width="17.08984375" style="31" customWidth="1"/>
    <col min="744" max="745" width="24.81640625" style="31" customWidth="1"/>
    <col min="746" max="746" width="21.6328125" style="31" customWidth="1"/>
    <col min="747" max="747" width="0" style="31" hidden="1" customWidth="1"/>
    <col min="748" max="748" width="24.08984375" style="31" customWidth="1"/>
    <col min="749" max="749" width="21.1796875" style="31" customWidth="1"/>
    <col min="750" max="750" width="23.81640625" style="31" customWidth="1"/>
    <col min="751" max="751" width="21.453125" style="31" customWidth="1"/>
    <col min="752" max="752" width="15.36328125" style="31" customWidth="1"/>
    <col min="753" max="756" width="0" style="31" hidden="1" customWidth="1"/>
    <col min="757" max="757" width="2.08984375" style="31" customWidth="1"/>
    <col min="758" max="758" width="18.36328125" style="31" customWidth="1"/>
    <col min="759" max="759" width="20.26953125" style="31" customWidth="1"/>
    <col min="760" max="760" width="22.26953125" style="31" customWidth="1"/>
    <col min="761" max="761" width="23.81640625" style="31" customWidth="1"/>
    <col min="762" max="762" width="20.81640625" style="31" customWidth="1"/>
    <col min="763" max="763" width="9.36328125" style="31" customWidth="1"/>
    <col min="764" max="764" width="26.90625" style="31" customWidth="1"/>
    <col min="765" max="765" width="16.08984375" style="31" customWidth="1"/>
    <col min="766" max="974" width="7.90625" style="31"/>
    <col min="975" max="975" width="2.6328125" style="31" customWidth="1"/>
    <col min="976" max="976" width="5.90625" style="31" customWidth="1"/>
    <col min="977" max="977" width="5.54296875" style="31" customWidth="1"/>
    <col min="978" max="981" width="2.6328125" style="31" customWidth="1"/>
    <col min="982" max="982" width="8.453125" style="31" customWidth="1"/>
    <col min="983" max="983" width="2.6328125" style="31" customWidth="1"/>
    <col min="984" max="984" width="31.26953125" style="31" customWidth="1"/>
    <col min="985" max="987" width="0" style="31" hidden="1" customWidth="1"/>
    <col min="988" max="988" width="24.26953125" style="31" customWidth="1"/>
    <col min="989" max="989" width="17.7265625" style="31" customWidth="1"/>
    <col min="990" max="990" width="19.7265625" style="31" customWidth="1"/>
    <col min="991" max="991" width="20.81640625" style="31" customWidth="1"/>
    <col min="992" max="992" width="16.08984375" style="31" customWidth="1"/>
    <col min="993" max="993" width="16.7265625" style="31" customWidth="1"/>
    <col min="994" max="994" width="15.7265625" style="31" customWidth="1"/>
    <col min="995" max="995" width="18.36328125" style="31" customWidth="1"/>
    <col min="996" max="996" width="19.81640625" style="31" customWidth="1"/>
    <col min="997" max="997" width="23.26953125" style="31" customWidth="1"/>
    <col min="998" max="998" width="19.81640625" style="31" customWidth="1"/>
    <col min="999" max="999" width="17.08984375" style="31" customWidth="1"/>
    <col min="1000" max="1001" width="24.81640625" style="31" customWidth="1"/>
    <col min="1002" max="1002" width="21.6328125" style="31" customWidth="1"/>
    <col min="1003" max="1003" width="0" style="31" hidden="1" customWidth="1"/>
    <col min="1004" max="1004" width="24.08984375" style="31" customWidth="1"/>
    <col min="1005" max="1005" width="21.1796875" style="31" customWidth="1"/>
    <col min="1006" max="1006" width="23.81640625" style="31" customWidth="1"/>
    <col min="1007" max="1007" width="21.453125" style="31" customWidth="1"/>
    <col min="1008" max="1008" width="15.36328125" style="31" customWidth="1"/>
    <col min="1009" max="1012" width="0" style="31" hidden="1" customWidth="1"/>
    <col min="1013" max="1013" width="2.08984375" style="31" customWidth="1"/>
    <col min="1014" max="1014" width="18.36328125" style="31" customWidth="1"/>
    <col min="1015" max="1015" width="20.26953125" style="31" customWidth="1"/>
    <col min="1016" max="1016" width="22.26953125" style="31" customWidth="1"/>
    <col min="1017" max="1017" width="23.81640625" style="31" customWidth="1"/>
    <col min="1018" max="1018" width="20.81640625" style="31" customWidth="1"/>
    <col min="1019" max="1019" width="9.36328125" style="31" customWidth="1"/>
    <col min="1020" max="1020" width="26.90625" style="31" customWidth="1"/>
    <col min="1021" max="1021" width="16.08984375" style="31" customWidth="1"/>
    <col min="1022" max="1230" width="7.90625" style="31"/>
    <col min="1231" max="1231" width="2.6328125" style="31" customWidth="1"/>
    <col min="1232" max="1232" width="5.90625" style="31" customWidth="1"/>
    <col min="1233" max="1233" width="5.54296875" style="31" customWidth="1"/>
    <col min="1234" max="1237" width="2.6328125" style="31" customWidth="1"/>
    <col min="1238" max="1238" width="8.453125" style="31" customWidth="1"/>
    <col min="1239" max="1239" width="2.6328125" style="31" customWidth="1"/>
    <col min="1240" max="1240" width="31.26953125" style="31" customWidth="1"/>
    <col min="1241" max="1243" width="0" style="31" hidden="1" customWidth="1"/>
    <col min="1244" max="1244" width="24.26953125" style="31" customWidth="1"/>
    <col min="1245" max="1245" width="17.7265625" style="31" customWidth="1"/>
    <col min="1246" max="1246" width="19.7265625" style="31" customWidth="1"/>
    <col min="1247" max="1247" width="20.81640625" style="31" customWidth="1"/>
    <col min="1248" max="1248" width="16.08984375" style="31" customWidth="1"/>
    <col min="1249" max="1249" width="16.7265625" style="31" customWidth="1"/>
    <col min="1250" max="1250" width="15.7265625" style="31" customWidth="1"/>
    <col min="1251" max="1251" width="18.36328125" style="31" customWidth="1"/>
    <col min="1252" max="1252" width="19.81640625" style="31" customWidth="1"/>
    <col min="1253" max="1253" width="23.26953125" style="31" customWidth="1"/>
    <col min="1254" max="1254" width="19.81640625" style="31" customWidth="1"/>
    <col min="1255" max="1255" width="17.08984375" style="31" customWidth="1"/>
    <col min="1256" max="1257" width="24.81640625" style="31" customWidth="1"/>
    <col min="1258" max="1258" width="21.6328125" style="31" customWidth="1"/>
    <col min="1259" max="1259" width="0" style="31" hidden="1" customWidth="1"/>
    <col min="1260" max="1260" width="24.08984375" style="31" customWidth="1"/>
    <col min="1261" max="1261" width="21.1796875" style="31" customWidth="1"/>
    <col min="1262" max="1262" width="23.81640625" style="31" customWidth="1"/>
    <col min="1263" max="1263" width="21.453125" style="31" customWidth="1"/>
    <col min="1264" max="1264" width="15.36328125" style="31" customWidth="1"/>
    <col min="1265" max="1268" width="0" style="31" hidden="1" customWidth="1"/>
    <col min="1269" max="1269" width="2.08984375" style="31" customWidth="1"/>
    <col min="1270" max="1270" width="18.36328125" style="31" customWidth="1"/>
    <col min="1271" max="1271" width="20.26953125" style="31" customWidth="1"/>
    <col min="1272" max="1272" width="22.26953125" style="31" customWidth="1"/>
    <col min="1273" max="1273" width="23.81640625" style="31" customWidth="1"/>
    <col min="1274" max="1274" width="20.81640625" style="31" customWidth="1"/>
    <col min="1275" max="1275" width="9.36328125" style="31" customWidth="1"/>
    <col min="1276" max="1276" width="26.90625" style="31" customWidth="1"/>
    <col min="1277" max="1277" width="16.08984375" style="31" customWidth="1"/>
    <col min="1278" max="1486" width="7.90625" style="31"/>
    <col min="1487" max="1487" width="2.6328125" style="31" customWidth="1"/>
    <col min="1488" max="1488" width="5.90625" style="31" customWidth="1"/>
    <col min="1489" max="1489" width="5.54296875" style="31" customWidth="1"/>
    <col min="1490" max="1493" width="2.6328125" style="31" customWidth="1"/>
    <col min="1494" max="1494" width="8.453125" style="31" customWidth="1"/>
    <col min="1495" max="1495" width="2.6328125" style="31" customWidth="1"/>
    <col min="1496" max="1496" width="31.26953125" style="31" customWidth="1"/>
    <col min="1497" max="1499" width="0" style="31" hidden="1" customWidth="1"/>
    <col min="1500" max="1500" width="24.26953125" style="31" customWidth="1"/>
    <col min="1501" max="1501" width="17.7265625" style="31" customWidth="1"/>
    <col min="1502" max="1502" width="19.7265625" style="31" customWidth="1"/>
    <col min="1503" max="1503" width="20.81640625" style="31" customWidth="1"/>
    <col min="1504" max="1504" width="16.08984375" style="31" customWidth="1"/>
    <col min="1505" max="1505" width="16.7265625" style="31" customWidth="1"/>
    <col min="1506" max="1506" width="15.7265625" style="31" customWidth="1"/>
    <col min="1507" max="1507" width="18.36328125" style="31" customWidth="1"/>
    <col min="1508" max="1508" width="19.81640625" style="31" customWidth="1"/>
    <col min="1509" max="1509" width="23.26953125" style="31" customWidth="1"/>
    <col min="1510" max="1510" width="19.81640625" style="31" customWidth="1"/>
    <col min="1511" max="1511" width="17.08984375" style="31" customWidth="1"/>
    <col min="1512" max="1513" width="24.81640625" style="31" customWidth="1"/>
    <col min="1514" max="1514" width="21.6328125" style="31" customWidth="1"/>
    <col min="1515" max="1515" width="0" style="31" hidden="1" customWidth="1"/>
    <col min="1516" max="1516" width="24.08984375" style="31" customWidth="1"/>
    <col min="1517" max="1517" width="21.1796875" style="31" customWidth="1"/>
    <col min="1518" max="1518" width="23.81640625" style="31" customWidth="1"/>
    <col min="1519" max="1519" width="21.453125" style="31" customWidth="1"/>
    <col min="1520" max="1520" width="15.36328125" style="31" customWidth="1"/>
    <col min="1521" max="1524" width="0" style="31" hidden="1" customWidth="1"/>
    <col min="1525" max="1525" width="2.08984375" style="31" customWidth="1"/>
    <col min="1526" max="1526" width="18.36328125" style="31" customWidth="1"/>
    <col min="1527" max="1527" width="20.26953125" style="31" customWidth="1"/>
    <col min="1528" max="1528" width="22.26953125" style="31" customWidth="1"/>
    <col min="1529" max="1529" width="23.81640625" style="31" customWidth="1"/>
    <col min="1530" max="1530" width="20.81640625" style="31" customWidth="1"/>
    <col min="1531" max="1531" width="9.36328125" style="31" customWidth="1"/>
    <col min="1532" max="1532" width="26.90625" style="31" customWidth="1"/>
    <col min="1533" max="1533" width="16.08984375" style="31" customWidth="1"/>
    <col min="1534" max="1742" width="7.90625" style="31"/>
    <col min="1743" max="1743" width="2.6328125" style="31" customWidth="1"/>
    <col min="1744" max="1744" width="5.90625" style="31" customWidth="1"/>
    <col min="1745" max="1745" width="5.54296875" style="31" customWidth="1"/>
    <col min="1746" max="1749" width="2.6328125" style="31" customWidth="1"/>
    <col min="1750" max="1750" width="8.453125" style="31" customWidth="1"/>
    <col min="1751" max="1751" width="2.6328125" style="31" customWidth="1"/>
    <col min="1752" max="1752" width="31.26953125" style="31" customWidth="1"/>
    <col min="1753" max="1755" width="0" style="31" hidden="1" customWidth="1"/>
    <col min="1756" max="1756" width="24.26953125" style="31" customWidth="1"/>
    <col min="1757" max="1757" width="17.7265625" style="31" customWidth="1"/>
    <col min="1758" max="1758" width="19.7265625" style="31" customWidth="1"/>
    <col min="1759" max="1759" width="20.81640625" style="31" customWidth="1"/>
    <col min="1760" max="1760" width="16.08984375" style="31" customWidth="1"/>
    <col min="1761" max="1761" width="16.7265625" style="31" customWidth="1"/>
    <col min="1762" max="1762" width="15.7265625" style="31" customWidth="1"/>
    <col min="1763" max="1763" width="18.36328125" style="31" customWidth="1"/>
    <col min="1764" max="1764" width="19.81640625" style="31" customWidth="1"/>
    <col min="1765" max="1765" width="23.26953125" style="31" customWidth="1"/>
    <col min="1766" max="1766" width="19.81640625" style="31" customWidth="1"/>
    <col min="1767" max="1767" width="17.08984375" style="31" customWidth="1"/>
    <col min="1768" max="1769" width="24.81640625" style="31" customWidth="1"/>
    <col min="1770" max="1770" width="21.6328125" style="31" customWidth="1"/>
    <col min="1771" max="1771" width="0" style="31" hidden="1" customWidth="1"/>
    <col min="1772" max="1772" width="24.08984375" style="31" customWidth="1"/>
    <col min="1773" max="1773" width="21.1796875" style="31" customWidth="1"/>
    <col min="1774" max="1774" width="23.81640625" style="31" customWidth="1"/>
    <col min="1775" max="1775" width="21.453125" style="31" customWidth="1"/>
    <col min="1776" max="1776" width="15.36328125" style="31" customWidth="1"/>
    <col min="1777" max="1780" width="0" style="31" hidden="1" customWidth="1"/>
    <col min="1781" max="1781" width="2.08984375" style="31" customWidth="1"/>
    <col min="1782" max="1782" width="18.36328125" style="31" customWidth="1"/>
    <col min="1783" max="1783" width="20.26953125" style="31" customWidth="1"/>
    <col min="1784" max="1784" width="22.26953125" style="31" customWidth="1"/>
    <col min="1785" max="1785" width="23.81640625" style="31" customWidth="1"/>
    <col min="1786" max="1786" width="20.81640625" style="31" customWidth="1"/>
    <col min="1787" max="1787" width="9.36328125" style="31" customWidth="1"/>
    <col min="1788" max="1788" width="26.90625" style="31" customWidth="1"/>
    <col min="1789" max="1789" width="16.08984375" style="31" customWidth="1"/>
    <col min="1790" max="1998" width="7.90625" style="31"/>
    <col min="1999" max="1999" width="2.6328125" style="31" customWidth="1"/>
    <col min="2000" max="2000" width="5.90625" style="31" customWidth="1"/>
    <col min="2001" max="2001" width="5.54296875" style="31" customWidth="1"/>
    <col min="2002" max="2005" width="2.6328125" style="31" customWidth="1"/>
    <col min="2006" max="2006" width="8.453125" style="31" customWidth="1"/>
    <col min="2007" max="2007" width="2.6328125" style="31" customWidth="1"/>
    <col min="2008" max="2008" width="31.26953125" style="31" customWidth="1"/>
    <col min="2009" max="2011" width="0" style="31" hidden="1" customWidth="1"/>
    <col min="2012" max="2012" width="24.26953125" style="31" customWidth="1"/>
    <col min="2013" max="2013" width="17.7265625" style="31" customWidth="1"/>
    <col min="2014" max="2014" width="19.7265625" style="31" customWidth="1"/>
    <col min="2015" max="2015" width="20.81640625" style="31" customWidth="1"/>
    <col min="2016" max="2016" width="16.08984375" style="31" customWidth="1"/>
    <col min="2017" max="2017" width="16.7265625" style="31" customWidth="1"/>
    <col min="2018" max="2018" width="15.7265625" style="31" customWidth="1"/>
    <col min="2019" max="2019" width="18.36328125" style="31" customWidth="1"/>
    <col min="2020" max="2020" width="19.81640625" style="31" customWidth="1"/>
    <col min="2021" max="2021" width="23.26953125" style="31" customWidth="1"/>
    <col min="2022" max="2022" width="19.81640625" style="31" customWidth="1"/>
    <col min="2023" max="2023" width="17.08984375" style="31" customWidth="1"/>
    <col min="2024" max="2025" width="24.81640625" style="31" customWidth="1"/>
    <col min="2026" max="2026" width="21.6328125" style="31" customWidth="1"/>
    <col min="2027" max="2027" width="0" style="31" hidden="1" customWidth="1"/>
    <col min="2028" max="2028" width="24.08984375" style="31" customWidth="1"/>
    <col min="2029" max="2029" width="21.1796875" style="31" customWidth="1"/>
    <col min="2030" max="2030" width="23.81640625" style="31" customWidth="1"/>
    <col min="2031" max="2031" width="21.453125" style="31" customWidth="1"/>
    <col min="2032" max="2032" width="15.36328125" style="31" customWidth="1"/>
    <col min="2033" max="2036" width="0" style="31" hidden="1" customWidth="1"/>
    <col min="2037" max="2037" width="2.08984375" style="31" customWidth="1"/>
    <col min="2038" max="2038" width="18.36328125" style="31" customWidth="1"/>
    <col min="2039" max="2039" width="20.26953125" style="31" customWidth="1"/>
    <col min="2040" max="2040" width="22.26953125" style="31" customWidth="1"/>
    <col min="2041" max="2041" width="23.81640625" style="31" customWidth="1"/>
    <col min="2042" max="2042" width="20.81640625" style="31" customWidth="1"/>
    <col min="2043" max="2043" width="9.36328125" style="31" customWidth="1"/>
    <col min="2044" max="2044" width="26.90625" style="31" customWidth="1"/>
    <col min="2045" max="2045" width="16.08984375" style="31" customWidth="1"/>
    <col min="2046" max="2254" width="7.90625" style="31"/>
    <col min="2255" max="2255" width="2.6328125" style="31" customWidth="1"/>
    <col min="2256" max="2256" width="5.90625" style="31" customWidth="1"/>
    <col min="2257" max="2257" width="5.54296875" style="31" customWidth="1"/>
    <col min="2258" max="2261" width="2.6328125" style="31" customWidth="1"/>
    <col min="2262" max="2262" width="8.453125" style="31" customWidth="1"/>
    <col min="2263" max="2263" width="2.6328125" style="31" customWidth="1"/>
    <col min="2264" max="2264" width="31.26953125" style="31" customWidth="1"/>
    <col min="2265" max="2267" width="0" style="31" hidden="1" customWidth="1"/>
    <col min="2268" max="2268" width="24.26953125" style="31" customWidth="1"/>
    <col min="2269" max="2269" width="17.7265625" style="31" customWidth="1"/>
    <col min="2270" max="2270" width="19.7265625" style="31" customWidth="1"/>
    <col min="2271" max="2271" width="20.81640625" style="31" customWidth="1"/>
    <col min="2272" max="2272" width="16.08984375" style="31" customWidth="1"/>
    <col min="2273" max="2273" width="16.7265625" style="31" customWidth="1"/>
    <col min="2274" max="2274" width="15.7265625" style="31" customWidth="1"/>
    <col min="2275" max="2275" width="18.36328125" style="31" customWidth="1"/>
    <col min="2276" max="2276" width="19.81640625" style="31" customWidth="1"/>
    <col min="2277" max="2277" width="23.26953125" style="31" customWidth="1"/>
    <col min="2278" max="2278" width="19.81640625" style="31" customWidth="1"/>
    <col min="2279" max="2279" width="17.08984375" style="31" customWidth="1"/>
    <col min="2280" max="2281" width="24.81640625" style="31" customWidth="1"/>
    <col min="2282" max="2282" width="21.6328125" style="31" customWidth="1"/>
    <col min="2283" max="2283" width="0" style="31" hidden="1" customWidth="1"/>
    <col min="2284" max="2284" width="24.08984375" style="31" customWidth="1"/>
    <col min="2285" max="2285" width="21.1796875" style="31" customWidth="1"/>
    <col min="2286" max="2286" width="23.81640625" style="31" customWidth="1"/>
    <col min="2287" max="2287" width="21.453125" style="31" customWidth="1"/>
    <col min="2288" max="2288" width="15.36328125" style="31" customWidth="1"/>
    <col min="2289" max="2292" width="0" style="31" hidden="1" customWidth="1"/>
    <col min="2293" max="2293" width="2.08984375" style="31" customWidth="1"/>
    <col min="2294" max="2294" width="18.36328125" style="31" customWidth="1"/>
    <col min="2295" max="2295" width="20.26953125" style="31" customWidth="1"/>
    <col min="2296" max="2296" width="22.26953125" style="31" customWidth="1"/>
    <col min="2297" max="2297" width="23.81640625" style="31" customWidth="1"/>
    <col min="2298" max="2298" width="20.81640625" style="31" customWidth="1"/>
    <col min="2299" max="2299" width="9.36328125" style="31" customWidth="1"/>
    <col min="2300" max="2300" width="26.90625" style="31" customWidth="1"/>
    <col min="2301" max="2301" width="16.08984375" style="31" customWidth="1"/>
    <col min="2302" max="2510" width="7.90625" style="31"/>
    <col min="2511" max="2511" width="2.6328125" style="31" customWidth="1"/>
    <col min="2512" max="2512" width="5.90625" style="31" customWidth="1"/>
    <col min="2513" max="2513" width="5.54296875" style="31" customWidth="1"/>
    <col min="2514" max="2517" width="2.6328125" style="31" customWidth="1"/>
    <col min="2518" max="2518" width="8.453125" style="31" customWidth="1"/>
    <col min="2519" max="2519" width="2.6328125" style="31" customWidth="1"/>
    <col min="2520" max="2520" width="31.26953125" style="31" customWidth="1"/>
    <col min="2521" max="2523" width="0" style="31" hidden="1" customWidth="1"/>
    <col min="2524" max="2524" width="24.26953125" style="31" customWidth="1"/>
    <col min="2525" max="2525" width="17.7265625" style="31" customWidth="1"/>
    <col min="2526" max="2526" width="19.7265625" style="31" customWidth="1"/>
    <col min="2527" max="2527" width="20.81640625" style="31" customWidth="1"/>
    <col min="2528" max="2528" width="16.08984375" style="31" customWidth="1"/>
    <col min="2529" max="2529" width="16.7265625" style="31" customWidth="1"/>
    <col min="2530" max="2530" width="15.7265625" style="31" customWidth="1"/>
    <col min="2531" max="2531" width="18.36328125" style="31" customWidth="1"/>
    <col min="2532" max="2532" width="19.81640625" style="31" customWidth="1"/>
    <col min="2533" max="2533" width="23.26953125" style="31" customWidth="1"/>
    <col min="2534" max="2534" width="19.81640625" style="31" customWidth="1"/>
    <col min="2535" max="2535" width="17.08984375" style="31" customWidth="1"/>
    <col min="2536" max="2537" width="24.81640625" style="31" customWidth="1"/>
    <col min="2538" max="2538" width="21.6328125" style="31" customWidth="1"/>
    <col min="2539" max="2539" width="0" style="31" hidden="1" customWidth="1"/>
    <col min="2540" max="2540" width="24.08984375" style="31" customWidth="1"/>
    <col min="2541" max="2541" width="21.1796875" style="31" customWidth="1"/>
    <col min="2542" max="2542" width="23.81640625" style="31" customWidth="1"/>
    <col min="2543" max="2543" width="21.453125" style="31" customWidth="1"/>
    <col min="2544" max="2544" width="15.36328125" style="31" customWidth="1"/>
    <col min="2545" max="2548" width="0" style="31" hidden="1" customWidth="1"/>
    <col min="2549" max="2549" width="2.08984375" style="31" customWidth="1"/>
    <col min="2550" max="2550" width="18.36328125" style="31" customWidth="1"/>
    <col min="2551" max="2551" width="20.26953125" style="31" customWidth="1"/>
    <col min="2552" max="2552" width="22.26953125" style="31" customWidth="1"/>
    <col min="2553" max="2553" width="23.81640625" style="31" customWidth="1"/>
    <col min="2554" max="2554" width="20.81640625" style="31" customWidth="1"/>
    <col min="2555" max="2555" width="9.36328125" style="31" customWidth="1"/>
    <col min="2556" max="2556" width="26.90625" style="31" customWidth="1"/>
    <col min="2557" max="2557" width="16.08984375" style="31" customWidth="1"/>
    <col min="2558" max="2766" width="7.90625" style="31"/>
    <col min="2767" max="2767" width="2.6328125" style="31" customWidth="1"/>
    <col min="2768" max="2768" width="5.90625" style="31" customWidth="1"/>
    <col min="2769" max="2769" width="5.54296875" style="31" customWidth="1"/>
    <col min="2770" max="2773" width="2.6328125" style="31" customWidth="1"/>
    <col min="2774" max="2774" width="8.453125" style="31" customWidth="1"/>
    <col min="2775" max="2775" width="2.6328125" style="31" customWidth="1"/>
    <col min="2776" max="2776" width="31.26953125" style="31" customWidth="1"/>
    <col min="2777" max="2779" width="0" style="31" hidden="1" customWidth="1"/>
    <col min="2780" max="2780" width="24.26953125" style="31" customWidth="1"/>
    <col min="2781" max="2781" width="17.7265625" style="31" customWidth="1"/>
    <col min="2782" max="2782" width="19.7265625" style="31" customWidth="1"/>
    <col min="2783" max="2783" width="20.81640625" style="31" customWidth="1"/>
    <col min="2784" max="2784" width="16.08984375" style="31" customWidth="1"/>
    <col min="2785" max="2785" width="16.7265625" style="31" customWidth="1"/>
    <col min="2786" max="2786" width="15.7265625" style="31" customWidth="1"/>
    <col min="2787" max="2787" width="18.36328125" style="31" customWidth="1"/>
    <col min="2788" max="2788" width="19.81640625" style="31" customWidth="1"/>
    <col min="2789" max="2789" width="23.26953125" style="31" customWidth="1"/>
    <col min="2790" max="2790" width="19.81640625" style="31" customWidth="1"/>
    <col min="2791" max="2791" width="17.08984375" style="31" customWidth="1"/>
    <col min="2792" max="2793" width="24.81640625" style="31" customWidth="1"/>
    <col min="2794" max="2794" width="21.6328125" style="31" customWidth="1"/>
    <col min="2795" max="2795" width="0" style="31" hidden="1" customWidth="1"/>
    <col min="2796" max="2796" width="24.08984375" style="31" customWidth="1"/>
    <col min="2797" max="2797" width="21.1796875" style="31" customWidth="1"/>
    <col min="2798" max="2798" width="23.81640625" style="31" customWidth="1"/>
    <col min="2799" max="2799" width="21.453125" style="31" customWidth="1"/>
    <col min="2800" max="2800" width="15.36328125" style="31" customWidth="1"/>
    <col min="2801" max="2804" width="0" style="31" hidden="1" customWidth="1"/>
    <col min="2805" max="2805" width="2.08984375" style="31" customWidth="1"/>
    <col min="2806" max="2806" width="18.36328125" style="31" customWidth="1"/>
    <col min="2807" max="2807" width="20.26953125" style="31" customWidth="1"/>
    <col min="2808" max="2808" width="22.26953125" style="31" customWidth="1"/>
    <col min="2809" max="2809" width="23.81640625" style="31" customWidth="1"/>
    <col min="2810" max="2810" width="20.81640625" style="31" customWidth="1"/>
    <col min="2811" max="2811" width="9.36328125" style="31" customWidth="1"/>
    <col min="2812" max="2812" width="26.90625" style="31" customWidth="1"/>
    <col min="2813" max="2813" width="16.08984375" style="31" customWidth="1"/>
    <col min="2814" max="3022" width="7.90625" style="31"/>
    <col min="3023" max="3023" width="2.6328125" style="31" customWidth="1"/>
    <col min="3024" max="3024" width="5.90625" style="31" customWidth="1"/>
    <col min="3025" max="3025" width="5.54296875" style="31" customWidth="1"/>
    <col min="3026" max="3029" width="2.6328125" style="31" customWidth="1"/>
    <col min="3030" max="3030" width="8.453125" style="31" customWidth="1"/>
    <col min="3031" max="3031" width="2.6328125" style="31" customWidth="1"/>
    <col min="3032" max="3032" width="31.26953125" style="31" customWidth="1"/>
    <col min="3033" max="3035" width="0" style="31" hidden="1" customWidth="1"/>
    <col min="3036" max="3036" width="24.26953125" style="31" customWidth="1"/>
    <col min="3037" max="3037" width="17.7265625" style="31" customWidth="1"/>
    <col min="3038" max="3038" width="19.7265625" style="31" customWidth="1"/>
    <col min="3039" max="3039" width="20.81640625" style="31" customWidth="1"/>
    <col min="3040" max="3040" width="16.08984375" style="31" customWidth="1"/>
    <col min="3041" max="3041" width="16.7265625" style="31" customWidth="1"/>
    <col min="3042" max="3042" width="15.7265625" style="31" customWidth="1"/>
    <col min="3043" max="3043" width="18.36328125" style="31" customWidth="1"/>
    <col min="3044" max="3044" width="19.81640625" style="31" customWidth="1"/>
    <col min="3045" max="3045" width="23.26953125" style="31" customWidth="1"/>
    <col min="3046" max="3046" width="19.81640625" style="31" customWidth="1"/>
    <col min="3047" max="3047" width="17.08984375" style="31" customWidth="1"/>
    <col min="3048" max="3049" width="24.81640625" style="31" customWidth="1"/>
    <col min="3050" max="3050" width="21.6328125" style="31" customWidth="1"/>
    <col min="3051" max="3051" width="0" style="31" hidden="1" customWidth="1"/>
    <col min="3052" max="3052" width="24.08984375" style="31" customWidth="1"/>
    <col min="3053" max="3053" width="21.1796875" style="31" customWidth="1"/>
    <col min="3054" max="3054" width="23.81640625" style="31" customWidth="1"/>
    <col min="3055" max="3055" width="21.453125" style="31" customWidth="1"/>
    <col min="3056" max="3056" width="15.36328125" style="31" customWidth="1"/>
    <col min="3057" max="3060" width="0" style="31" hidden="1" customWidth="1"/>
    <col min="3061" max="3061" width="2.08984375" style="31" customWidth="1"/>
    <col min="3062" max="3062" width="18.36328125" style="31" customWidth="1"/>
    <col min="3063" max="3063" width="20.26953125" style="31" customWidth="1"/>
    <col min="3064" max="3064" width="22.26953125" style="31" customWidth="1"/>
    <col min="3065" max="3065" width="23.81640625" style="31" customWidth="1"/>
    <col min="3066" max="3066" width="20.81640625" style="31" customWidth="1"/>
    <col min="3067" max="3067" width="9.36328125" style="31" customWidth="1"/>
    <col min="3068" max="3068" width="26.90625" style="31" customWidth="1"/>
    <col min="3069" max="3069" width="16.08984375" style="31" customWidth="1"/>
    <col min="3070" max="3278" width="7.90625" style="31"/>
    <col min="3279" max="3279" width="2.6328125" style="31" customWidth="1"/>
    <col min="3280" max="3280" width="5.90625" style="31" customWidth="1"/>
    <col min="3281" max="3281" width="5.54296875" style="31" customWidth="1"/>
    <col min="3282" max="3285" width="2.6328125" style="31" customWidth="1"/>
    <col min="3286" max="3286" width="8.453125" style="31" customWidth="1"/>
    <col min="3287" max="3287" width="2.6328125" style="31" customWidth="1"/>
    <col min="3288" max="3288" width="31.26953125" style="31" customWidth="1"/>
    <col min="3289" max="3291" width="0" style="31" hidden="1" customWidth="1"/>
    <col min="3292" max="3292" width="24.26953125" style="31" customWidth="1"/>
    <col min="3293" max="3293" width="17.7265625" style="31" customWidth="1"/>
    <col min="3294" max="3294" width="19.7265625" style="31" customWidth="1"/>
    <col min="3295" max="3295" width="20.81640625" style="31" customWidth="1"/>
    <col min="3296" max="3296" width="16.08984375" style="31" customWidth="1"/>
    <col min="3297" max="3297" width="16.7265625" style="31" customWidth="1"/>
    <col min="3298" max="3298" width="15.7265625" style="31" customWidth="1"/>
    <col min="3299" max="3299" width="18.36328125" style="31" customWidth="1"/>
    <col min="3300" max="3300" width="19.81640625" style="31" customWidth="1"/>
    <col min="3301" max="3301" width="23.26953125" style="31" customWidth="1"/>
    <col min="3302" max="3302" width="19.81640625" style="31" customWidth="1"/>
    <col min="3303" max="3303" width="17.08984375" style="31" customWidth="1"/>
    <col min="3304" max="3305" width="24.81640625" style="31" customWidth="1"/>
    <col min="3306" max="3306" width="21.6328125" style="31" customWidth="1"/>
    <col min="3307" max="3307" width="0" style="31" hidden="1" customWidth="1"/>
    <col min="3308" max="3308" width="24.08984375" style="31" customWidth="1"/>
    <col min="3309" max="3309" width="21.1796875" style="31" customWidth="1"/>
    <col min="3310" max="3310" width="23.81640625" style="31" customWidth="1"/>
    <col min="3311" max="3311" width="21.453125" style="31" customWidth="1"/>
    <col min="3312" max="3312" width="15.36328125" style="31" customWidth="1"/>
    <col min="3313" max="3316" width="0" style="31" hidden="1" customWidth="1"/>
    <col min="3317" max="3317" width="2.08984375" style="31" customWidth="1"/>
    <col min="3318" max="3318" width="18.36328125" style="31" customWidth="1"/>
    <col min="3319" max="3319" width="20.26953125" style="31" customWidth="1"/>
    <col min="3320" max="3320" width="22.26953125" style="31" customWidth="1"/>
    <col min="3321" max="3321" width="23.81640625" style="31" customWidth="1"/>
    <col min="3322" max="3322" width="20.81640625" style="31" customWidth="1"/>
    <col min="3323" max="3323" width="9.36328125" style="31" customWidth="1"/>
    <col min="3324" max="3324" width="26.90625" style="31" customWidth="1"/>
    <col min="3325" max="3325" width="16.08984375" style="31" customWidth="1"/>
    <col min="3326" max="3534" width="7.90625" style="31"/>
    <col min="3535" max="3535" width="2.6328125" style="31" customWidth="1"/>
    <col min="3536" max="3536" width="5.90625" style="31" customWidth="1"/>
    <col min="3537" max="3537" width="5.54296875" style="31" customWidth="1"/>
    <col min="3538" max="3541" width="2.6328125" style="31" customWidth="1"/>
    <col min="3542" max="3542" width="8.453125" style="31" customWidth="1"/>
    <col min="3543" max="3543" width="2.6328125" style="31" customWidth="1"/>
    <col min="3544" max="3544" width="31.26953125" style="31" customWidth="1"/>
    <col min="3545" max="3547" width="0" style="31" hidden="1" customWidth="1"/>
    <col min="3548" max="3548" width="24.26953125" style="31" customWidth="1"/>
    <col min="3549" max="3549" width="17.7265625" style="31" customWidth="1"/>
    <col min="3550" max="3550" width="19.7265625" style="31" customWidth="1"/>
    <col min="3551" max="3551" width="20.81640625" style="31" customWidth="1"/>
    <col min="3552" max="3552" width="16.08984375" style="31" customWidth="1"/>
    <col min="3553" max="3553" width="16.7265625" style="31" customWidth="1"/>
    <col min="3554" max="3554" width="15.7265625" style="31" customWidth="1"/>
    <col min="3555" max="3555" width="18.36328125" style="31" customWidth="1"/>
    <col min="3556" max="3556" width="19.81640625" style="31" customWidth="1"/>
    <col min="3557" max="3557" width="23.26953125" style="31" customWidth="1"/>
    <col min="3558" max="3558" width="19.81640625" style="31" customWidth="1"/>
    <col min="3559" max="3559" width="17.08984375" style="31" customWidth="1"/>
    <col min="3560" max="3561" width="24.81640625" style="31" customWidth="1"/>
    <col min="3562" max="3562" width="21.6328125" style="31" customWidth="1"/>
    <col min="3563" max="3563" width="0" style="31" hidden="1" customWidth="1"/>
    <col min="3564" max="3564" width="24.08984375" style="31" customWidth="1"/>
    <col min="3565" max="3565" width="21.1796875" style="31" customWidth="1"/>
    <col min="3566" max="3566" width="23.81640625" style="31" customWidth="1"/>
    <col min="3567" max="3567" width="21.453125" style="31" customWidth="1"/>
    <col min="3568" max="3568" width="15.36328125" style="31" customWidth="1"/>
    <col min="3569" max="3572" width="0" style="31" hidden="1" customWidth="1"/>
    <col min="3573" max="3573" width="2.08984375" style="31" customWidth="1"/>
    <col min="3574" max="3574" width="18.36328125" style="31" customWidth="1"/>
    <col min="3575" max="3575" width="20.26953125" style="31" customWidth="1"/>
    <col min="3576" max="3576" width="22.26953125" style="31" customWidth="1"/>
    <col min="3577" max="3577" width="23.81640625" style="31" customWidth="1"/>
    <col min="3578" max="3578" width="20.81640625" style="31" customWidth="1"/>
    <col min="3579" max="3579" width="9.36328125" style="31" customWidth="1"/>
    <col min="3580" max="3580" width="26.90625" style="31" customWidth="1"/>
    <col min="3581" max="3581" width="16.08984375" style="31" customWidth="1"/>
    <col min="3582" max="3790" width="7.90625" style="31"/>
    <col min="3791" max="3791" width="2.6328125" style="31" customWidth="1"/>
    <col min="3792" max="3792" width="5.90625" style="31" customWidth="1"/>
    <col min="3793" max="3793" width="5.54296875" style="31" customWidth="1"/>
    <col min="3794" max="3797" width="2.6328125" style="31" customWidth="1"/>
    <col min="3798" max="3798" width="8.453125" style="31" customWidth="1"/>
    <col min="3799" max="3799" width="2.6328125" style="31" customWidth="1"/>
    <col min="3800" max="3800" width="31.26953125" style="31" customWidth="1"/>
    <col min="3801" max="3803" width="0" style="31" hidden="1" customWidth="1"/>
    <col min="3804" max="3804" width="24.26953125" style="31" customWidth="1"/>
    <col min="3805" max="3805" width="17.7265625" style="31" customWidth="1"/>
    <col min="3806" max="3806" width="19.7265625" style="31" customWidth="1"/>
    <col min="3807" max="3807" width="20.81640625" style="31" customWidth="1"/>
    <col min="3808" max="3808" width="16.08984375" style="31" customWidth="1"/>
    <col min="3809" max="3809" width="16.7265625" style="31" customWidth="1"/>
    <col min="3810" max="3810" width="15.7265625" style="31" customWidth="1"/>
    <col min="3811" max="3811" width="18.36328125" style="31" customWidth="1"/>
    <col min="3812" max="3812" width="19.81640625" style="31" customWidth="1"/>
    <col min="3813" max="3813" width="23.26953125" style="31" customWidth="1"/>
    <col min="3814" max="3814" width="19.81640625" style="31" customWidth="1"/>
    <col min="3815" max="3815" width="17.08984375" style="31" customWidth="1"/>
    <col min="3816" max="3817" width="24.81640625" style="31" customWidth="1"/>
    <col min="3818" max="3818" width="21.6328125" style="31" customWidth="1"/>
    <col min="3819" max="3819" width="0" style="31" hidden="1" customWidth="1"/>
    <col min="3820" max="3820" width="24.08984375" style="31" customWidth="1"/>
    <col min="3821" max="3821" width="21.1796875" style="31" customWidth="1"/>
    <col min="3822" max="3822" width="23.81640625" style="31" customWidth="1"/>
    <col min="3823" max="3823" width="21.453125" style="31" customWidth="1"/>
    <col min="3824" max="3824" width="15.36328125" style="31" customWidth="1"/>
    <col min="3825" max="3828" width="0" style="31" hidden="1" customWidth="1"/>
    <col min="3829" max="3829" width="2.08984375" style="31" customWidth="1"/>
    <col min="3830" max="3830" width="18.36328125" style="31" customWidth="1"/>
    <col min="3831" max="3831" width="20.26953125" style="31" customWidth="1"/>
    <col min="3832" max="3832" width="22.26953125" style="31" customWidth="1"/>
    <col min="3833" max="3833" width="23.81640625" style="31" customWidth="1"/>
    <col min="3834" max="3834" width="20.81640625" style="31" customWidth="1"/>
    <col min="3835" max="3835" width="9.36328125" style="31" customWidth="1"/>
    <col min="3836" max="3836" width="26.90625" style="31" customWidth="1"/>
    <col min="3837" max="3837" width="16.08984375" style="31" customWidth="1"/>
    <col min="3838" max="4046" width="7.90625" style="31"/>
    <col min="4047" max="4047" width="2.6328125" style="31" customWidth="1"/>
    <col min="4048" max="4048" width="5.90625" style="31" customWidth="1"/>
    <col min="4049" max="4049" width="5.54296875" style="31" customWidth="1"/>
    <col min="4050" max="4053" width="2.6328125" style="31" customWidth="1"/>
    <col min="4054" max="4054" width="8.453125" style="31" customWidth="1"/>
    <col min="4055" max="4055" width="2.6328125" style="31" customWidth="1"/>
    <col min="4056" max="4056" width="31.26953125" style="31" customWidth="1"/>
    <col min="4057" max="4059" width="0" style="31" hidden="1" customWidth="1"/>
    <col min="4060" max="4060" width="24.26953125" style="31" customWidth="1"/>
    <col min="4061" max="4061" width="17.7265625" style="31" customWidth="1"/>
    <col min="4062" max="4062" width="19.7265625" style="31" customWidth="1"/>
    <col min="4063" max="4063" width="20.81640625" style="31" customWidth="1"/>
    <col min="4064" max="4064" width="16.08984375" style="31" customWidth="1"/>
    <col min="4065" max="4065" width="16.7265625" style="31" customWidth="1"/>
    <col min="4066" max="4066" width="15.7265625" style="31" customWidth="1"/>
    <col min="4067" max="4067" width="18.36328125" style="31" customWidth="1"/>
    <col min="4068" max="4068" width="19.81640625" style="31" customWidth="1"/>
    <col min="4069" max="4069" width="23.26953125" style="31" customWidth="1"/>
    <col min="4070" max="4070" width="19.81640625" style="31" customWidth="1"/>
    <col min="4071" max="4071" width="17.08984375" style="31" customWidth="1"/>
    <col min="4072" max="4073" width="24.81640625" style="31" customWidth="1"/>
    <col min="4074" max="4074" width="21.6328125" style="31" customWidth="1"/>
    <col min="4075" max="4075" width="0" style="31" hidden="1" customWidth="1"/>
    <col min="4076" max="4076" width="24.08984375" style="31" customWidth="1"/>
    <col min="4077" max="4077" width="21.1796875" style="31" customWidth="1"/>
    <col min="4078" max="4078" width="23.81640625" style="31" customWidth="1"/>
    <col min="4079" max="4079" width="21.453125" style="31" customWidth="1"/>
    <col min="4080" max="4080" width="15.36328125" style="31" customWidth="1"/>
    <col min="4081" max="4084" width="0" style="31" hidden="1" customWidth="1"/>
    <col min="4085" max="4085" width="2.08984375" style="31" customWidth="1"/>
    <col min="4086" max="4086" width="18.36328125" style="31" customWidth="1"/>
    <col min="4087" max="4087" width="20.26953125" style="31" customWidth="1"/>
    <col min="4088" max="4088" width="22.26953125" style="31" customWidth="1"/>
    <col min="4089" max="4089" width="23.81640625" style="31" customWidth="1"/>
    <col min="4090" max="4090" width="20.81640625" style="31" customWidth="1"/>
    <col min="4091" max="4091" width="9.36328125" style="31" customWidth="1"/>
    <col min="4092" max="4092" width="26.90625" style="31" customWidth="1"/>
    <col min="4093" max="4093" width="16.08984375" style="31" customWidth="1"/>
    <col min="4094" max="4302" width="7.90625" style="31"/>
    <col min="4303" max="4303" width="2.6328125" style="31" customWidth="1"/>
    <col min="4304" max="4304" width="5.90625" style="31" customWidth="1"/>
    <col min="4305" max="4305" width="5.54296875" style="31" customWidth="1"/>
    <col min="4306" max="4309" width="2.6328125" style="31" customWidth="1"/>
    <col min="4310" max="4310" width="8.453125" style="31" customWidth="1"/>
    <col min="4311" max="4311" width="2.6328125" style="31" customWidth="1"/>
    <col min="4312" max="4312" width="31.26953125" style="31" customWidth="1"/>
    <col min="4313" max="4315" width="0" style="31" hidden="1" customWidth="1"/>
    <col min="4316" max="4316" width="24.26953125" style="31" customWidth="1"/>
    <col min="4317" max="4317" width="17.7265625" style="31" customWidth="1"/>
    <col min="4318" max="4318" width="19.7265625" style="31" customWidth="1"/>
    <col min="4319" max="4319" width="20.81640625" style="31" customWidth="1"/>
    <col min="4320" max="4320" width="16.08984375" style="31" customWidth="1"/>
    <col min="4321" max="4321" width="16.7265625" style="31" customWidth="1"/>
    <col min="4322" max="4322" width="15.7265625" style="31" customWidth="1"/>
    <col min="4323" max="4323" width="18.36328125" style="31" customWidth="1"/>
    <col min="4324" max="4324" width="19.81640625" style="31" customWidth="1"/>
    <col min="4325" max="4325" width="23.26953125" style="31" customWidth="1"/>
    <col min="4326" max="4326" width="19.81640625" style="31" customWidth="1"/>
    <col min="4327" max="4327" width="17.08984375" style="31" customWidth="1"/>
    <col min="4328" max="4329" width="24.81640625" style="31" customWidth="1"/>
    <col min="4330" max="4330" width="21.6328125" style="31" customWidth="1"/>
    <col min="4331" max="4331" width="0" style="31" hidden="1" customWidth="1"/>
    <col min="4332" max="4332" width="24.08984375" style="31" customWidth="1"/>
    <col min="4333" max="4333" width="21.1796875" style="31" customWidth="1"/>
    <col min="4334" max="4334" width="23.81640625" style="31" customWidth="1"/>
    <col min="4335" max="4335" width="21.453125" style="31" customWidth="1"/>
    <col min="4336" max="4336" width="15.36328125" style="31" customWidth="1"/>
    <col min="4337" max="4340" width="0" style="31" hidden="1" customWidth="1"/>
    <col min="4341" max="4341" width="2.08984375" style="31" customWidth="1"/>
    <col min="4342" max="4342" width="18.36328125" style="31" customWidth="1"/>
    <col min="4343" max="4343" width="20.26953125" style="31" customWidth="1"/>
    <col min="4344" max="4344" width="22.26953125" style="31" customWidth="1"/>
    <col min="4345" max="4345" width="23.81640625" style="31" customWidth="1"/>
    <col min="4346" max="4346" width="20.81640625" style="31" customWidth="1"/>
    <col min="4347" max="4347" width="9.36328125" style="31" customWidth="1"/>
    <col min="4348" max="4348" width="26.90625" style="31" customWidth="1"/>
    <col min="4349" max="4349" width="16.08984375" style="31" customWidth="1"/>
    <col min="4350" max="4558" width="7.90625" style="31"/>
    <col min="4559" max="4559" width="2.6328125" style="31" customWidth="1"/>
    <col min="4560" max="4560" width="5.90625" style="31" customWidth="1"/>
    <col min="4561" max="4561" width="5.54296875" style="31" customWidth="1"/>
    <col min="4562" max="4565" width="2.6328125" style="31" customWidth="1"/>
    <col min="4566" max="4566" width="8.453125" style="31" customWidth="1"/>
    <col min="4567" max="4567" width="2.6328125" style="31" customWidth="1"/>
    <col min="4568" max="4568" width="31.26953125" style="31" customWidth="1"/>
    <col min="4569" max="4571" width="0" style="31" hidden="1" customWidth="1"/>
    <col min="4572" max="4572" width="24.26953125" style="31" customWidth="1"/>
    <col min="4573" max="4573" width="17.7265625" style="31" customWidth="1"/>
    <col min="4574" max="4574" width="19.7265625" style="31" customWidth="1"/>
    <col min="4575" max="4575" width="20.81640625" style="31" customWidth="1"/>
    <col min="4576" max="4576" width="16.08984375" style="31" customWidth="1"/>
    <col min="4577" max="4577" width="16.7265625" style="31" customWidth="1"/>
    <col min="4578" max="4578" width="15.7265625" style="31" customWidth="1"/>
    <col min="4579" max="4579" width="18.36328125" style="31" customWidth="1"/>
    <col min="4580" max="4580" width="19.81640625" style="31" customWidth="1"/>
    <col min="4581" max="4581" width="23.26953125" style="31" customWidth="1"/>
    <col min="4582" max="4582" width="19.81640625" style="31" customWidth="1"/>
    <col min="4583" max="4583" width="17.08984375" style="31" customWidth="1"/>
    <col min="4584" max="4585" width="24.81640625" style="31" customWidth="1"/>
    <col min="4586" max="4586" width="21.6328125" style="31" customWidth="1"/>
    <col min="4587" max="4587" width="0" style="31" hidden="1" customWidth="1"/>
    <col min="4588" max="4588" width="24.08984375" style="31" customWidth="1"/>
    <col min="4589" max="4589" width="21.1796875" style="31" customWidth="1"/>
    <col min="4590" max="4590" width="23.81640625" style="31" customWidth="1"/>
    <col min="4591" max="4591" width="21.453125" style="31" customWidth="1"/>
    <col min="4592" max="4592" width="15.36328125" style="31" customWidth="1"/>
    <col min="4593" max="4596" width="0" style="31" hidden="1" customWidth="1"/>
    <col min="4597" max="4597" width="2.08984375" style="31" customWidth="1"/>
    <col min="4598" max="4598" width="18.36328125" style="31" customWidth="1"/>
    <col min="4599" max="4599" width="20.26953125" style="31" customWidth="1"/>
    <col min="4600" max="4600" width="22.26953125" style="31" customWidth="1"/>
    <col min="4601" max="4601" width="23.81640625" style="31" customWidth="1"/>
    <col min="4602" max="4602" width="20.81640625" style="31" customWidth="1"/>
    <col min="4603" max="4603" width="9.36328125" style="31" customWidth="1"/>
    <col min="4604" max="4604" width="26.90625" style="31" customWidth="1"/>
    <col min="4605" max="4605" width="16.08984375" style="31" customWidth="1"/>
    <col min="4606" max="4814" width="7.90625" style="31"/>
    <col min="4815" max="4815" width="2.6328125" style="31" customWidth="1"/>
    <col min="4816" max="4816" width="5.90625" style="31" customWidth="1"/>
    <col min="4817" max="4817" width="5.54296875" style="31" customWidth="1"/>
    <col min="4818" max="4821" width="2.6328125" style="31" customWidth="1"/>
    <col min="4822" max="4822" width="8.453125" style="31" customWidth="1"/>
    <col min="4823" max="4823" width="2.6328125" style="31" customWidth="1"/>
    <col min="4824" max="4824" width="31.26953125" style="31" customWidth="1"/>
    <col min="4825" max="4827" width="0" style="31" hidden="1" customWidth="1"/>
    <col min="4828" max="4828" width="24.26953125" style="31" customWidth="1"/>
    <col min="4829" max="4829" width="17.7265625" style="31" customWidth="1"/>
    <col min="4830" max="4830" width="19.7265625" style="31" customWidth="1"/>
    <col min="4831" max="4831" width="20.81640625" style="31" customWidth="1"/>
    <col min="4832" max="4832" width="16.08984375" style="31" customWidth="1"/>
    <col min="4833" max="4833" width="16.7265625" style="31" customWidth="1"/>
    <col min="4834" max="4834" width="15.7265625" style="31" customWidth="1"/>
    <col min="4835" max="4835" width="18.36328125" style="31" customWidth="1"/>
    <col min="4836" max="4836" width="19.81640625" style="31" customWidth="1"/>
    <col min="4837" max="4837" width="23.26953125" style="31" customWidth="1"/>
    <col min="4838" max="4838" width="19.81640625" style="31" customWidth="1"/>
    <col min="4839" max="4839" width="17.08984375" style="31" customWidth="1"/>
    <col min="4840" max="4841" width="24.81640625" style="31" customWidth="1"/>
    <col min="4842" max="4842" width="21.6328125" style="31" customWidth="1"/>
    <col min="4843" max="4843" width="0" style="31" hidden="1" customWidth="1"/>
    <col min="4844" max="4844" width="24.08984375" style="31" customWidth="1"/>
    <col min="4845" max="4845" width="21.1796875" style="31" customWidth="1"/>
    <col min="4846" max="4846" width="23.81640625" style="31" customWidth="1"/>
    <col min="4847" max="4847" width="21.453125" style="31" customWidth="1"/>
    <col min="4848" max="4848" width="15.36328125" style="31" customWidth="1"/>
    <col min="4849" max="4852" width="0" style="31" hidden="1" customWidth="1"/>
    <col min="4853" max="4853" width="2.08984375" style="31" customWidth="1"/>
    <col min="4854" max="4854" width="18.36328125" style="31" customWidth="1"/>
    <col min="4855" max="4855" width="20.26953125" style="31" customWidth="1"/>
    <col min="4856" max="4856" width="22.26953125" style="31" customWidth="1"/>
    <col min="4857" max="4857" width="23.81640625" style="31" customWidth="1"/>
    <col min="4858" max="4858" width="20.81640625" style="31" customWidth="1"/>
    <col min="4859" max="4859" width="9.36328125" style="31" customWidth="1"/>
    <col min="4860" max="4860" width="26.90625" style="31" customWidth="1"/>
    <col min="4861" max="4861" width="16.08984375" style="31" customWidth="1"/>
    <col min="4862" max="5070" width="7.90625" style="31"/>
    <col min="5071" max="5071" width="2.6328125" style="31" customWidth="1"/>
    <col min="5072" max="5072" width="5.90625" style="31" customWidth="1"/>
    <col min="5073" max="5073" width="5.54296875" style="31" customWidth="1"/>
    <col min="5074" max="5077" width="2.6328125" style="31" customWidth="1"/>
    <col min="5078" max="5078" width="8.453125" style="31" customWidth="1"/>
    <col min="5079" max="5079" width="2.6328125" style="31" customWidth="1"/>
    <col min="5080" max="5080" width="31.26953125" style="31" customWidth="1"/>
    <col min="5081" max="5083" width="0" style="31" hidden="1" customWidth="1"/>
    <col min="5084" max="5084" width="24.26953125" style="31" customWidth="1"/>
    <col min="5085" max="5085" width="17.7265625" style="31" customWidth="1"/>
    <col min="5086" max="5086" width="19.7265625" style="31" customWidth="1"/>
    <col min="5087" max="5087" width="20.81640625" style="31" customWidth="1"/>
    <col min="5088" max="5088" width="16.08984375" style="31" customWidth="1"/>
    <col min="5089" max="5089" width="16.7265625" style="31" customWidth="1"/>
    <col min="5090" max="5090" width="15.7265625" style="31" customWidth="1"/>
    <col min="5091" max="5091" width="18.36328125" style="31" customWidth="1"/>
    <col min="5092" max="5092" width="19.81640625" style="31" customWidth="1"/>
    <col min="5093" max="5093" width="23.26953125" style="31" customWidth="1"/>
    <col min="5094" max="5094" width="19.81640625" style="31" customWidth="1"/>
    <col min="5095" max="5095" width="17.08984375" style="31" customWidth="1"/>
    <col min="5096" max="5097" width="24.81640625" style="31" customWidth="1"/>
    <col min="5098" max="5098" width="21.6328125" style="31" customWidth="1"/>
    <col min="5099" max="5099" width="0" style="31" hidden="1" customWidth="1"/>
    <col min="5100" max="5100" width="24.08984375" style="31" customWidth="1"/>
    <col min="5101" max="5101" width="21.1796875" style="31" customWidth="1"/>
    <col min="5102" max="5102" width="23.81640625" style="31" customWidth="1"/>
    <col min="5103" max="5103" width="21.453125" style="31" customWidth="1"/>
    <col min="5104" max="5104" width="15.36328125" style="31" customWidth="1"/>
    <col min="5105" max="5108" width="0" style="31" hidden="1" customWidth="1"/>
    <col min="5109" max="5109" width="2.08984375" style="31" customWidth="1"/>
    <col min="5110" max="5110" width="18.36328125" style="31" customWidth="1"/>
    <col min="5111" max="5111" width="20.26953125" style="31" customWidth="1"/>
    <col min="5112" max="5112" width="22.26953125" style="31" customWidth="1"/>
    <col min="5113" max="5113" width="23.81640625" style="31" customWidth="1"/>
    <col min="5114" max="5114" width="20.81640625" style="31" customWidth="1"/>
    <col min="5115" max="5115" width="9.36328125" style="31" customWidth="1"/>
    <col min="5116" max="5116" width="26.90625" style="31" customWidth="1"/>
    <col min="5117" max="5117" width="16.08984375" style="31" customWidth="1"/>
    <col min="5118" max="5326" width="7.90625" style="31"/>
    <col min="5327" max="5327" width="2.6328125" style="31" customWidth="1"/>
    <col min="5328" max="5328" width="5.90625" style="31" customWidth="1"/>
    <col min="5329" max="5329" width="5.54296875" style="31" customWidth="1"/>
    <col min="5330" max="5333" width="2.6328125" style="31" customWidth="1"/>
    <col min="5334" max="5334" width="8.453125" style="31" customWidth="1"/>
    <col min="5335" max="5335" width="2.6328125" style="31" customWidth="1"/>
    <col min="5336" max="5336" width="31.26953125" style="31" customWidth="1"/>
    <col min="5337" max="5339" width="0" style="31" hidden="1" customWidth="1"/>
    <col min="5340" max="5340" width="24.26953125" style="31" customWidth="1"/>
    <col min="5341" max="5341" width="17.7265625" style="31" customWidth="1"/>
    <col min="5342" max="5342" width="19.7265625" style="31" customWidth="1"/>
    <col min="5343" max="5343" width="20.81640625" style="31" customWidth="1"/>
    <col min="5344" max="5344" width="16.08984375" style="31" customWidth="1"/>
    <col min="5345" max="5345" width="16.7265625" style="31" customWidth="1"/>
    <col min="5346" max="5346" width="15.7265625" style="31" customWidth="1"/>
    <col min="5347" max="5347" width="18.36328125" style="31" customWidth="1"/>
    <col min="5348" max="5348" width="19.81640625" style="31" customWidth="1"/>
    <col min="5349" max="5349" width="23.26953125" style="31" customWidth="1"/>
    <col min="5350" max="5350" width="19.81640625" style="31" customWidth="1"/>
    <col min="5351" max="5351" width="17.08984375" style="31" customWidth="1"/>
    <col min="5352" max="5353" width="24.81640625" style="31" customWidth="1"/>
    <col min="5354" max="5354" width="21.6328125" style="31" customWidth="1"/>
    <col min="5355" max="5355" width="0" style="31" hidden="1" customWidth="1"/>
    <col min="5356" max="5356" width="24.08984375" style="31" customWidth="1"/>
    <col min="5357" max="5357" width="21.1796875" style="31" customWidth="1"/>
    <col min="5358" max="5358" width="23.81640625" style="31" customWidth="1"/>
    <col min="5359" max="5359" width="21.453125" style="31" customWidth="1"/>
    <col min="5360" max="5360" width="15.36328125" style="31" customWidth="1"/>
    <col min="5361" max="5364" width="0" style="31" hidden="1" customWidth="1"/>
    <col min="5365" max="5365" width="2.08984375" style="31" customWidth="1"/>
    <col min="5366" max="5366" width="18.36328125" style="31" customWidth="1"/>
    <col min="5367" max="5367" width="20.26953125" style="31" customWidth="1"/>
    <col min="5368" max="5368" width="22.26953125" style="31" customWidth="1"/>
    <col min="5369" max="5369" width="23.81640625" style="31" customWidth="1"/>
    <col min="5370" max="5370" width="20.81640625" style="31" customWidth="1"/>
    <col min="5371" max="5371" width="9.36328125" style="31" customWidth="1"/>
    <col min="5372" max="5372" width="26.90625" style="31" customWidth="1"/>
    <col min="5373" max="5373" width="16.08984375" style="31" customWidth="1"/>
    <col min="5374" max="5582" width="7.90625" style="31"/>
    <col min="5583" max="5583" width="2.6328125" style="31" customWidth="1"/>
    <col min="5584" max="5584" width="5.90625" style="31" customWidth="1"/>
    <col min="5585" max="5585" width="5.54296875" style="31" customWidth="1"/>
    <col min="5586" max="5589" width="2.6328125" style="31" customWidth="1"/>
    <col min="5590" max="5590" width="8.453125" style="31" customWidth="1"/>
    <col min="5591" max="5591" width="2.6328125" style="31" customWidth="1"/>
    <col min="5592" max="5592" width="31.26953125" style="31" customWidth="1"/>
    <col min="5593" max="5595" width="0" style="31" hidden="1" customWidth="1"/>
    <col min="5596" max="5596" width="24.26953125" style="31" customWidth="1"/>
    <col min="5597" max="5597" width="17.7265625" style="31" customWidth="1"/>
    <col min="5598" max="5598" width="19.7265625" style="31" customWidth="1"/>
    <col min="5599" max="5599" width="20.81640625" style="31" customWidth="1"/>
    <col min="5600" max="5600" width="16.08984375" style="31" customWidth="1"/>
    <col min="5601" max="5601" width="16.7265625" style="31" customWidth="1"/>
    <col min="5602" max="5602" width="15.7265625" style="31" customWidth="1"/>
    <col min="5603" max="5603" width="18.36328125" style="31" customWidth="1"/>
    <col min="5604" max="5604" width="19.81640625" style="31" customWidth="1"/>
    <col min="5605" max="5605" width="23.26953125" style="31" customWidth="1"/>
    <col min="5606" max="5606" width="19.81640625" style="31" customWidth="1"/>
    <col min="5607" max="5607" width="17.08984375" style="31" customWidth="1"/>
    <col min="5608" max="5609" width="24.81640625" style="31" customWidth="1"/>
    <col min="5610" max="5610" width="21.6328125" style="31" customWidth="1"/>
    <col min="5611" max="5611" width="0" style="31" hidden="1" customWidth="1"/>
    <col min="5612" max="5612" width="24.08984375" style="31" customWidth="1"/>
    <col min="5613" max="5613" width="21.1796875" style="31" customWidth="1"/>
    <col min="5614" max="5614" width="23.81640625" style="31" customWidth="1"/>
    <col min="5615" max="5615" width="21.453125" style="31" customWidth="1"/>
    <col min="5616" max="5616" width="15.36328125" style="31" customWidth="1"/>
    <col min="5617" max="5620" width="0" style="31" hidden="1" customWidth="1"/>
    <col min="5621" max="5621" width="2.08984375" style="31" customWidth="1"/>
    <col min="5622" max="5622" width="18.36328125" style="31" customWidth="1"/>
    <col min="5623" max="5623" width="20.26953125" style="31" customWidth="1"/>
    <col min="5624" max="5624" width="22.26953125" style="31" customWidth="1"/>
    <col min="5625" max="5625" width="23.81640625" style="31" customWidth="1"/>
    <col min="5626" max="5626" width="20.81640625" style="31" customWidth="1"/>
    <col min="5627" max="5627" width="9.36328125" style="31" customWidth="1"/>
    <col min="5628" max="5628" width="26.90625" style="31" customWidth="1"/>
    <col min="5629" max="5629" width="16.08984375" style="31" customWidth="1"/>
    <col min="5630" max="5838" width="7.90625" style="31"/>
    <col min="5839" max="5839" width="2.6328125" style="31" customWidth="1"/>
    <col min="5840" max="5840" width="5.90625" style="31" customWidth="1"/>
    <col min="5841" max="5841" width="5.54296875" style="31" customWidth="1"/>
    <col min="5842" max="5845" width="2.6328125" style="31" customWidth="1"/>
    <col min="5846" max="5846" width="8.453125" style="31" customWidth="1"/>
    <col min="5847" max="5847" width="2.6328125" style="31" customWidth="1"/>
    <col min="5848" max="5848" width="31.26953125" style="31" customWidth="1"/>
    <col min="5849" max="5851" width="0" style="31" hidden="1" customWidth="1"/>
    <col min="5852" max="5852" width="24.26953125" style="31" customWidth="1"/>
    <col min="5853" max="5853" width="17.7265625" style="31" customWidth="1"/>
    <col min="5854" max="5854" width="19.7265625" style="31" customWidth="1"/>
    <col min="5855" max="5855" width="20.81640625" style="31" customWidth="1"/>
    <col min="5856" max="5856" width="16.08984375" style="31" customWidth="1"/>
    <col min="5857" max="5857" width="16.7265625" style="31" customWidth="1"/>
    <col min="5858" max="5858" width="15.7265625" style="31" customWidth="1"/>
    <col min="5859" max="5859" width="18.36328125" style="31" customWidth="1"/>
    <col min="5860" max="5860" width="19.81640625" style="31" customWidth="1"/>
    <col min="5861" max="5861" width="23.26953125" style="31" customWidth="1"/>
    <col min="5862" max="5862" width="19.81640625" style="31" customWidth="1"/>
    <col min="5863" max="5863" width="17.08984375" style="31" customWidth="1"/>
    <col min="5864" max="5865" width="24.81640625" style="31" customWidth="1"/>
    <col min="5866" max="5866" width="21.6328125" style="31" customWidth="1"/>
    <col min="5867" max="5867" width="0" style="31" hidden="1" customWidth="1"/>
    <col min="5868" max="5868" width="24.08984375" style="31" customWidth="1"/>
    <col min="5869" max="5869" width="21.1796875" style="31" customWidth="1"/>
    <col min="5870" max="5870" width="23.81640625" style="31" customWidth="1"/>
    <col min="5871" max="5871" width="21.453125" style="31" customWidth="1"/>
    <col min="5872" max="5872" width="15.36328125" style="31" customWidth="1"/>
    <col min="5873" max="5876" width="0" style="31" hidden="1" customWidth="1"/>
    <col min="5877" max="5877" width="2.08984375" style="31" customWidth="1"/>
    <col min="5878" max="5878" width="18.36328125" style="31" customWidth="1"/>
    <col min="5879" max="5879" width="20.26953125" style="31" customWidth="1"/>
    <col min="5880" max="5880" width="22.26953125" style="31" customWidth="1"/>
    <col min="5881" max="5881" width="23.81640625" style="31" customWidth="1"/>
    <col min="5882" max="5882" width="20.81640625" style="31" customWidth="1"/>
    <col min="5883" max="5883" width="9.36328125" style="31" customWidth="1"/>
    <col min="5884" max="5884" width="26.90625" style="31" customWidth="1"/>
    <col min="5885" max="5885" width="16.08984375" style="31" customWidth="1"/>
    <col min="5886" max="6094" width="7.90625" style="31"/>
    <col min="6095" max="6095" width="2.6328125" style="31" customWidth="1"/>
    <col min="6096" max="6096" width="5.90625" style="31" customWidth="1"/>
    <col min="6097" max="6097" width="5.54296875" style="31" customWidth="1"/>
    <col min="6098" max="6101" width="2.6328125" style="31" customWidth="1"/>
    <col min="6102" max="6102" width="8.453125" style="31" customWidth="1"/>
    <col min="6103" max="6103" width="2.6328125" style="31" customWidth="1"/>
    <col min="6104" max="6104" width="31.26953125" style="31" customWidth="1"/>
    <col min="6105" max="6107" width="0" style="31" hidden="1" customWidth="1"/>
    <col min="6108" max="6108" width="24.26953125" style="31" customWidth="1"/>
    <col min="6109" max="6109" width="17.7265625" style="31" customWidth="1"/>
    <col min="6110" max="6110" width="19.7265625" style="31" customWidth="1"/>
    <col min="6111" max="6111" width="20.81640625" style="31" customWidth="1"/>
    <col min="6112" max="6112" width="16.08984375" style="31" customWidth="1"/>
    <col min="6113" max="6113" width="16.7265625" style="31" customWidth="1"/>
    <col min="6114" max="6114" width="15.7265625" style="31" customWidth="1"/>
    <col min="6115" max="6115" width="18.36328125" style="31" customWidth="1"/>
    <col min="6116" max="6116" width="19.81640625" style="31" customWidth="1"/>
    <col min="6117" max="6117" width="23.26953125" style="31" customWidth="1"/>
    <col min="6118" max="6118" width="19.81640625" style="31" customWidth="1"/>
    <col min="6119" max="6119" width="17.08984375" style="31" customWidth="1"/>
    <col min="6120" max="6121" width="24.81640625" style="31" customWidth="1"/>
    <col min="6122" max="6122" width="21.6328125" style="31" customWidth="1"/>
    <col min="6123" max="6123" width="0" style="31" hidden="1" customWidth="1"/>
    <col min="6124" max="6124" width="24.08984375" style="31" customWidth="1"/>
    <col min="6125" max="6125" width="21.1796875" style="31" customWidth="1"/>
    <col min="6126" max="6126" width="23.81640625" style="31" customWidth="1"/>
    <col min="6127" max="6127" width="21.453125" style="31" customWidth="1"/>
    <col min="6128" max="6128" width="15.36328125" style="31" customWidth="1"/>
    <col min="6129" max="6132" width="0" style="31" hidden="1" customWidth="1"/>
    <col min="6133" max="6133" width="2.08984375" style="31" customWidth="1"/>
    <col min="6134" max="6134" width="18.36328125" style="31" customWidth="1"/>
    <col min="6135" max="6135" width="20.26953125" style="31" customWidth="1"/>
    <col min="6136" max="6136" width="22.26953125" style="31" customWidth="1"/>
    <col min="6137" max="6137" width="23.81640625" style="31" customWidth="1"/>
    <col min="6138" max="6138" width="20.81640625" style="31" customWidth="1"/>
    <col min="6139" max="6139" width="9.36328125" style="31" customWidth="1"/>
    <col min="6140" max="6140" width="26.90625" style="31" customWidth="1"/>
    <col min="6141" max="6141" width="16.08984375" style="31" customWidth="1"/>
    <col min="6142" max="6350" width="7.90625" style="31"/>
    <col min="6351" max="6351" width="2.6328125" style="31" customWidth="1"/>
    <col min="6352" max="6352" width="5.90625" style="31" customWidth="1"/>
    <col min="6353" max="6353" width="5.54296875" style="31" customWidth="1"/>
    <col min="6354" max="6357" width="2.6328125" style="31" customWidth="1"/>
    <col min="6358" max="6358" width="8.453125" style="31" customWidth="1"/>
    <col min="6359" max="6359" width="2.6328125" style="31" customWidth="1"/>
    <col min="6360" max="6360" width="31.26953125" style="31" customWidth="1"/>
    <col min="6361" max="6363" width="0" style="31" hidden="1" customWidth="1"/>
    <col min="6364" max="6364" width="24.26953125" style="31" customWidth="1"/>
    <col min="6365" max="6365" width="17.7265625" style="31" customWidth="1"/>
    <col min="6366" max="6366" width="19.7265625" style="31" customWidth="1"/>
    <col min="6367" max="6367" width="20.81640625" style="31" customWidth="1"/>
    <col min="6368" max="6368" width="16.08984375" style="31" customWidth="1"/>
    <col min="6369" max="6369" width="16.7265625" style="31" customWidth="1"/>
    <col min="6370" max="6370" width="15.7265625" style="31" customWidth="1"/>
    <col min="6371" max="6371" width="18.36328125" style="31" customWidth="1"/>
    <col min="6372" max="6372" width="19.81640625" style="31" customWidth="1"/>
    <col min="6373" max="6373" width="23.26953125" style="31" customWidth="1"/>
    <col min="6374" max="6374" width="19.81640625" style="31" customWidth="1"/>
    <col min="6375" max="6375" width="17.08984375" style="31" customWidth="1"/>
    <col min="6376" max="6377" width="24.81640625" style="31" customWidth="1"/>
    <col min="6378" max="6378" width="21.6328125" style="31" customWidth="1"/>
    <col min="6379" max="6379" width="0" style="31" hidden="1" customWidth="1"/>
    <col min="6380" max="6380" width="24.08984375" style="31" customWidth="1"/>
    <col min="6381" max="6381" width="21.1796875" style="31" customWidth="1"/>
    <col min="6382" max="6382" width="23.81640625" style="31" customWidth="1"/>
    <col min="6383" max="6383" width="21.453125" style="31" customWidth="1"/>
    <col min="6384" max="6384" width="15.36328125" style="31" customWidth="1"/>
    <col min="6385" max="6388" width="0" style="31" hidden="1" customWidth="1"/>
    <col min="6389" max="6389" width="2.08984375" style="31" customWidth="1"/>
    <col min="6390" max="6390" width="18.36328125" style="31" customWidth="1"/>
    <col min="6391" max="6391" width="20.26953125" style="31" customWidth="1"/>
    <col min="6392" max="6392" width="22.26953125" style="31" customWidth="1"/>
    <col min="6393" max="6393" width="23.81640625" style="31" customWidth="1"/>
    <col min="6394" max="6394" width="20.81640625" style="31" customWidth="1"/>
    <col min="6395" max="6395" width="9.36328125" style="31" customWidth="1"/>
    <col min="6396" max="6396" width="26.90625" style="31" customWidth="1"/>
    <col min="6397" max="6397" width="16.08984375" style="31" customWidth="1"/>
    <col min="6398" max="6606" width="7.90625" style="31"/>
    <col min="6607" max="6607" width="2.6328125" style="31" customWidth="1"/>
    <col min="6608" max="6608" width="5.90625" style="31" customWidth="1"/>
    <col min="6609" max="6609" width="5.54296875" style="31" customWidth="1"/>
    <col min="6610" max="6613" width="2.6328125" style="31" customWidth="1"/>
    <col min="6614" max="6614" width="8.453125" style="31" customWidth="1"/>
    <col min="6615" max="6615" width="2.6328125" style="31" customWidth="1"/>
    <col min="6616" max="6616" width="31.26953125" style="31" customWidth="1"/>
    <col min="6617" max="6619" width="0" style="31" hidden="1" customWidth="1"/>
    <col min="6620" max="6620" width="24.26953125" style="31" customWidth="1"/>
    <col min="6621" max="6621" width="17.7265625" style="31" customWidth="1"/>
    <col min="6622" max="6622" width="19.7265625" style="31" customWidth="1"/>
    <col min="6623" max="6623" width="20.81640625" style="31" customWidth="1"/>
    <col min="6624" max="6624" width="16.08984375" style="31" customWidth="1"/>
    <col min="6625" max="6625" width="16.7265625" style="31" customWidth="1"/>
    <col min="6626" max="6626" width="15.7265625" style="31" customWidth="1"/>
    <col min="6627" max="6627" width="18.36328125" style="31" customWidth="1"/>
    <col min="6628" max="6628" width="19.81640625" style="31" customWidth="1"/>
    <col min="6629" max="6629" width="23.26953125" style="31" customWidth="1"/>
    <col min="6630" max="6630" width="19.81640625" style="31" customWidth="1"/>
    <col min="6631" max="6631" width="17.08984375" style="31" customWidth="1"/>
    <col min="6632" max="6633" width="24.81640625" style="31" customWidth="1"/>
    <col min="6634" max="6634" width="21.6328125" style="31" customWidth="1"/>
    <col min="6635" max="6635" width="0" style="31" hidden="1" customWidth="1"/>
    <col min="6636" max="6636" width="24.08984375" style="31" customWidth="1"/>
    <col min="6637" max="6637" width="21.1796875" style="31" customWidth="1"/>
    <col min="6638" max="6638" width="23.81640625" style="31" customWidth="1"/>
    <col min="6639" max="6639" width="21.453125" style="31" customWidth="1"/>
    <col min="6640" max="6640" width="15.36328125" style="31" customWidth="1"/>
    <col min="6641" max="6644" width="0" style="31" hidden="1" customWidth="1"/>
    <col min="6645" max="6645" width="2.08984375" style="31" customWidth="1"/>
    <col min="6646" max="6646" width="18.36328125" style="31" customWidth="1"/>
    <col min="6647" max="6647" width="20.26953125" style="31" customWidth="1"/>
    <col min="6648" max="6648" width="22.26953125" style="31" customWidth="1"/>
    <col min="6649" max="6649" width="23.81640625" style="31" customWidth="1"/>
    <col min="6650" max="6650" width="20.81640625" style="31" customWidth="1"/>
    <col min="6651" max="6651" width="9.36328125" style="31" customWidth="1"/>
    <col min="6652" max="6652" width="26.90625" style="31" customWidth="1"/>
    <col min="6653" max="6653" width="16.08984375" style="31" customWidth="1"/>
    <col min="6654" max="6862" width="7.90625" style="31"/>
    <col min="6863" max="6863" width="2.6328125" style="31" customWidth="1"/>
    <col min="6864" max="6864" width="5.90625" style="31" customWidth="1"/>
    <col min="6865" max="6865" width="5.54296875" style="31" customWidth="1"/>
    <col min="6866" max="6869" width="2.6328125" style="31" customWidth="1"/>
    <col min="6870" max="6870" width="8.453125" style="31" customWidth="1"/>
    <col min="6871" max="6871" width="2.6328125" style="31" customWidth="1"/>
    <col min="6872" max="6872" width="31.26953125" style="31" customWidth="1"/>
    <col min="6873" max="6875" width="0" style="31" hidden="1" customWidth="1"/>
    <col min="6876" max="6876" width="24.26953125" style="31" customWidth="1"/>
    <col min="6877" max="6877" width="17.7265625" style="31" customWidth="1"/>
    <col min="6878" max="6878" width="19.7265625" style="31" customWidth="1"/>
    <col min="6879" max="6879" width="20.81640625" style="31" customWidth="1"/>
    <col min="6880" max="6880" width="16.08984375" style="31" customWidth="1"/>
    <col min="6881" max="6881" width="16.7265625" style="31" customWidth="1"/>
    <col min="6882" max="6882" width="15.7265625" style="31" customWidth="1"/>
    <col min="6883" max="6883" width="18.36328125" style="31" customWidth="1"/>
    <col min="6884" max="6884" width="19.81640625" style="31" customWidth="1"/>
    <col min="6885" max="6885" width="23.26953125" style="31" customWidth="1"/>
    <col min="6886" max="6886" width="19.81640625" style="31" customWidth="1"/>
    <col min="6887" max="6887" width="17.08984375" style="31" customWidth="1"/>
    <col min="6888" max="6889" width="24.81640625" style="31" customWidth="1"/>
    <col min="6890" max="6890" width="21.6328125" style="31" customWidth="1"/>
    <col min="6891" max="6891" width="0" style="31" hidden="1" customWidth="1"/>
    <col min="6892" max="6892" width="24.08984375" style="31" customWidth="1"/>
    <col min="6893" max="6893" width="21.1796875" style="31" customWidth="1"/>
    <col min="6894" max="6894" width="23.81640625" style="31" customWidth="1"/>
    <col min="6895" max="6895" width="21.453125" style="31" customWidth="1"/>
    <col min="6896" max="6896" width="15.36328125" style="31" customWidth="1"/>
    <col min="6897" max="6900" width="0" style="31" hidden="1" customWidth="1"/>
    <col min="6901" max="6901" width="2.08984375" style="31" customWidth="1"/>
    <col min="6902" max="6902" width="18.36328125" style="31" customWidth="1"/>
    <col min="6903" max="6903" width="20.26953125" style="31" customWidth="1"/>
    <col min="6904" max="6904" width="22.26953125" style="31" customWidth="1"/>
    <col min="6905" max="6905" width="23.81640625" style="31" customWidth="1"/>
    <col min="6906" max="6906" width="20.81640625" style="31" customWidth="1"/>
    <col min="6907" max="6907" width="9.36328125" style="31" customWidth="1"/>
    <col min="6908" max="6908" width="26.90625" style="31" customWidth="1"/>
    <col min="6909" max="6909" width="16.08984375" style="31" customWidth="1"/>
    <col min="6910" max="7118" width="7.90625" style="31"/>
    <col min="7119" max="7119" width="2.6328125" style="31" customWidth="1"/>
    <col min="7120" max="7120" width="5.90625" style="31" customWidth="1"/>
    <col min="7121" max="7121" width="5.54296875" style="31" customWidth="1"/>
    <col min="7122" max="7125" width="2.6328125" style="31" customWidth="1"/>
    <col min="7126" max="7126" width="8.453125" style="31" customWidth="1"/>
    <col min="7127" max="7127" width="2.6328125" style="31" customWidth="1"/>
    <col min="7128" max="7128" width="31.26953125" style="31" customWidth="1"/>
    <col min="7129" max="7131" width="0" style="31" hidden="1" customWidth="1"/>
    <col min="7132" max="7132" width="24.26953125" style="31" customWidth="1"/>
    <col min="7133" max="7133" width="17.7265625" style="31" customWidth="1"/>
    <col min="7134" max="7134" width="19.7265625" style="31" customWidth="1"/>
    <col min="7135" max="7135" width="20.81640625" style="31" customWidth="1"/>
    <col min="7136" max="7136" width="16.08984375" style="31" customWidth="1"/>
    <col min="7137" max="7137" width="16.7265625" style="31" customWidth="1"/>
    <col min="7138" max="7138" width="15.7265625" style="31" customWidth="1"/>
    <col min="7139" max="7139" width="18.36328125" style="31" customWidth="1"/>
    <col min="7140" max="7140" width="19.81640625" style="31" customWidth="1"/>
    <col min="7141" max="7141" width="23.26953125" style="31" customWidth="1"/>
    <col min="7142" max="7142" width="19.81640625" style="31" customWidth="1"/>
    <col min="7143" max="7143" width="17.08984375" style="31" customWidth="1"/>
    <col min="7144" max="7145" width="24.81640625" style="31" customWidth="1"/>
    <col min="7146" max="7146" width="21.6328125" style="31" customWidth="1"/>
    <col min="7147" max="7147" width="0" style="31" hidden="1" customWidth="1"/>
    <col min="7148" max="7148" width="24.08984375" style="31" customWidth="1"/>
    <col min="7149" max="7149" width="21.1796875" style="31" customWidth="1"/>
    <col min="7150" max="7150" width="23.81640625" style="31" customWidth="1"/>
    <col min="7151" max="7151" width="21.453125" style="31" customWidth="1"/>
    <col min="7152" max="7152" width="15.36328125" style="31" customWidth="1"/>
    <col min="7153" max="7156" width="0" style="31" hidden="1" customWidth="1"/>
    <col min="7157" max="7157" width="2.08984375" style="31" customWidth="1"/>
    <col min="7158" max="7158" width="18.36328125" style="31" customWidth="1"/>
    <col min="7159" max="7159" width="20.26953125" style="31" customWidth="1"/>
    <col min="7160" max="7160" width="22.26953125" style="31" customWidth="1"/>
    <col min="7161" max="7161" width="23.81640625" style="31" customWidth="1"/>
    <col min="7162" max="7162" width="20.81640625" style="31" customWidth="1"/>
    <col min="7163" max="7163" width="9.36328125" style="31" customWidth="1"/>
    <col min="7164" max="7164" width="26.90625" style="31" customWidth="1"/>
    <col min="7165" max="7165" width="16.08984375" style="31" customWidth="1"/>
    <col min="7166" max="7374" width="7.90625" style="31"/>
    <col min="7375" max="7375" width="2.6328125" style="31" customWidth="1"/>
    <col min="7376" max="7376" width="5.90625" style="31" customWidth="1"/>
    <col min="7377" max="7377" width="5.54296875" style="31" customWidth="1"/>
    <col min="7378" max="7381" width="2.6328125" style="31" customWidth="1"/>
    <col min="7382" max="7382" width="8.453125" style="31" customWidth="1"/>
    <col min="7383" max="7383" width="2.6328125" style="31" customWidth="1"/>
    <col min="7384" max="7384" width="31.26953125" style="31" customWidth="1"/>
    <col min="7385" max="7387" width="0" style="31" hidden="1" customWidth="1"/>
    <col min="7388" max="7388" width="24.26953125" style="31" customWidth="1"/>
    <col min="7389" max="7389" width="17.7265625" style="31" customWidth="1"/>
    <col min="7390" max="7390" width="19.7265625" style="31" customWidth="1"/>
    <col min="7391" max="7391" width="20.81640625" style="31" customWidth="1"/>
    <col min="7392" max="7392" width="16.08984375" style="31" customWidth="1"/>
    <col min="7393" max="7393" width="16.7265625" style="31" customWidth="1"/>
    <col min="7394" max="7394" width="15.7265625" style="31" customWidth="1"/>
    <col min="7395" max="7395" width="18.36328125" style="31" customWidth="1"/>
    <col min="7396" max="7396" width="19.81640625" style="31" customWidth="1"/>
    <col min="7397" max="7397" width="23.26953125" style="31" customWidth="1"/>
    <col min="7398" max="7398" width="19.81640625" style="31" customWidth="1"/>
    <col min="7399" max="7399" width="17.08984375" style="31" customWidth="1"/>
    <col min="7400" max="7401" width="24.81640625" style="31" customWidth="1"/>
    <col min="7402" max="7402" width="21.6328125" style="31" customWidth="1"/>
    <col min="7403" max="7403" width="0" style="31" hidden="1" customWidth="1"/>
    <col min="7404" max="7404" width="24.08984375" style="31" customWidth="1"/>
    <col min="7405" max="7405" width="21.1796875" style="31" customWidth="1"/>
    <col min="7406" max="7406" width="23.81640625" style="31" customWidth="1"/>
    <col min="7407" max="7407" width="21.453125" style="31" customWidth="1"/>
    <col min="7408" max="7408" width="15.36328125" style="31" customWidth="1"/>
    <col min="7409" max="7412" width="0" style="31" hidden="1" customWidth="1"/>
    <col min="7413" max="7413" width="2.08984375" style="31" customWidth="1"/>
    <col min="7414" max="7414" width="18.36328125" style="31" customWidth="1"/>
    <col min="7415" max="7415" width="20.26953125" style="31" customWidth="1"/>
    <col min="7416" max="7416" width="22.26953125" style="31" customWidth="1"/>
    <col min="7417" max="7417" width="23.81640625" style="31" customWidth="1"/>
    <col min="7418" max="7418" width="20.81640625" style="31" customWidth="1"/>
    <col min="7419" max="7419" width="9.36328125" style="31" customWidth="1"/>
    <col min="7420" max="7420" width="26.90625" style="31" customWidth="1"/>
    <col min="7421" max="7421" width="16.08984375" style="31" customWidth="1"/>
    <col min="7422" max="7630" width="7.90625" style="31"/>
    <col min="7631" max="7631" width="2.6328125" style="31" customWidth="1"/>
    <col min="7632" max="7632" width="5.90625" style="31" customWidth="1"/>
    <col min="7633" max="7633" width="5.54296875" style="31" customWidth="1"/>
    <col min="7634" max="7637" width="2.6328125" style="31" customWidth="1"/>
    <col min="7638" max="7638" width="8.453125" style="31" customWidth="1"/>
    <col min="7639" max="7639" width="2.6328125" style="31" customWidth="1"/>
    <col min="7640" max="7640" width="31.26953125" style="31" customWidth="1"/>
    <col min="7641" max="7643" width="0" style="31" hidden="1" customWidth="1"/>
    <col min="7644" max="7644" width="24.26953125" style="31" customWidth="1"/>
    <col min="7645" max="7645" width="17.7265625" style="31" customWidth="1"/>
    <col min="7646" max="7646" width="19.7265625" style="31" customWidth="1"/>
    <col min="7647" max="7647" width="20.81640625" style="31" customWidth="1"/>
    <col min="7648" max="7648" width="16.08984375" style="31" customWidth="1"/>
    <col min="7649" max="7649" width="16.7265625" style="31" customWidth="1"/>
    <col min="7650" max="7650" width="15.7265625" style="31" customWidth="1"/>
    <col min="7651" max="7651" width="18.36328125" style="31" customWidth="1"/>
    <col min="7652" max="7652" width="19.81640625" style="31" customWidth="1"/>
    <col min="7653" max="7653" width="23.26953125" style="31" customWidth="1"/>
    <col min="7654" max="7654" width="19.81640625" style="31" customWidth="1"/>
    <col min="7655" max="7655" width="17.08984375" style="31" customWidth="1"/>
    <col min="7656" max="7657" width="24.81640625" style="31" customWidth="1"/>
    <col min="7658" max="7658" width="21.6328125" style="31" customWidth="1"/>
    <col min="7659" max="7659" width="0" style="31" hidden="1" customWidth="1"/>
    <col min="7660" max="7660" width="24.08984375" style="31" customWidth="1"/>
    <col min="7661" max="7661" width="21.1796875" style="31" customWidth="1"/>
    <col min="7662" max="7662" width="23.81640625" style="31" customWidth="1"/>
    <col min="7663" max="7663" width="21.453125" style="31" customWidth="1"/>
    <col min="7664" max="7664" width="15.36328125" style="31" customWidth="1"/>
    <col min="7665" max="7668" width="0" style="31" hidden="1" customWidth="1"/>
    <col min="7669" max="7669" width="2.08984375" style="31" customWidth="1"/>
    <col min="7670" max="7670" width="18.36328125" style="31" customWidth="1"/>
    <col min="7671" max="7671" width="20.26953125" style="31" customWidth="1"/>
    <col min="7672" max="7672" width="22.26953125" style="31" customWidth="1"/>
    <col min="7673" max="7673" width="23.81640625" style="31" customWidth="1"/>
    <col min="7674" max="7674" width="20.81640625" style="31" customWidth="1"/>
    <col min="7675" max="7675" width="9.36328125" style="31" customWidth="1"/>
    <col min="7676" max="7676" width="26.90625" style="31" customWidth="1"/>
    <col min="7677" max="7677" width="16.08984375" style="31" customWidth="1"/>
    <col min="7678" max="7886" width="7.90625" style="31"/>
    <col min="7887" max="7887" width="2.6328125" style="31" customWidth="1"/>
    <col min="7888" max="7888" width="5.90625" style="31" customWidth="1"/>
    <col min="7889" max="7889" width="5.54296875" style="31" customWidth="1"/>
    <col min="7890" max="7893" width="2.6328125" style="31" customWidth="1"/>
    <col min="7894" max="7894" width="8.453125" style="31" customWidth="1"/>
    <col min="7895" max="7895" width="2.6328125" style="31" customWidth="1"/>
    <col min="7896" max="7896" width="31.26953125" style="31" customWidth="1"/>
    <col min="7897" max="7899" width="0" style="31" hidden="1" customWidth="1"/>
    <col min="7900" max="7900" width="24.26953125" style="31" customWidth="1"/>
    <col min="7901" max="7901" width="17.7265625" style="31" customWidth="1"/>
    <col min="7902" max="7902" width="19.7265625" style="31" customWidth="1"/>
    <col min="7903" max="7903" width="20.81640625" style="31" customWidth="1"/>
    <col min="7904" max="7904" width="16.08984375" style="31" customWidth="1"/>
    <col min="7905" max="7905" width="16.7265625" style="31" customWidth="1"/>
    <col min="7906" max="7906" width="15.7265625" style="31" customWidth="1"/>
    <col min="7907" max="7907" width="18.36328125" style="31" customWidth="1"/>
    <col min="7908" max="7908" width="19.81640625" style="31" customWidth="1"/>
    <col min="7909" max="7909" width="23.26953125" style="31" customWidth="1"/>
    <col min="7910" max="7910" width="19.81640625" style="31" customWidth="1"/>
    <col min="7911" max="7911" width="17.08984375" style="31" customWidth="1"/>
    <col min="7912" max="7913" width="24.81640625" style="31" customWidth="1"/>
    <col min="7914" max="7914" width="21.6328125" style="31" customWidth="1"/>
    <col min="7915" max="7915" width="0" style="31" hidden="1" customWidth="1"/>
    <col min="7916" max="7916" width="24.08984375" style="31" customWidth="1"/>
    <col min="7917" max="7917" width="21.1796875" style="31" customWidth="1"/>
    <col min="7918" max="7918" width="23.81640625" style="31" customWidth="1"/>
    <col min="7919" max="7919" width="21.453125" style="31" customWidth="1"/>
    <col min="7920" max="7920" width="15.36328125" style="31" customWidth="1"/>
    <col min="7921" max="7924" width="0" style="31" hidden="1" customWidth="1"/>
    <col min="7925" max="7925" width="2.08984375" style="31" customWidth="1"/>
    <col min="7926" max="7926" width="18.36328125" style="31" customWidth="1"/>
    <col min="7927" max="7927" width="20.26953125" style="31" customWidth="1"/>
    <col min="7928" max="7928" width="22.26953125" style="31" customWidth="1"/>
    <col min="7929" max="7929" width="23.81640625" style="31" customWidth="1"/>
    <col min="7930" max="7930" width="20.81640625" style="31" customWidth="1"/>
    <col min="7931" max="7931" width="9.36328125" style="31" customWidth="1"/>
    <col min="7932" max="7932" width="26.90625" style="31" customWidth="1"/>
    <col min="7933" max="7933" width="16.08984375" style="31" customWidth="1"/>
    <col min="7934" max="8142" width="7.90625" style="31"/>
    <col min="8143" max="8143" width="2.6328125" style="31" customWidth="1"/>
    <col min="8144" max="8144" width="5.90625" style="31" customWidth="1"/>
    <col min="8145" max="8145" width="5.54296875" style="31" customWidth="1"/>
    <col min="8146" max="8149" width="2.6328125" style="31" customWidth="1"/>
    <col min="8150" max="8150" width="8.453125" style="31" customWidth="1"/>
    <col min="8151" max="8151" width="2.6328125" style="31" customWidth="1"/>
    <col min="8152" max="8152" width="31.26953125" style="31" customWidth="1"/>
    <col min="8153" max="8155" width="0" style="31" hidden="1" customWidth="1"/>
    <col min="8156" max="8156" width="24.26953125" style="31" customWidth="1"/>
    <col min="8157" max="8157" width="17.7265625" style="31" customWidth="1"/>
    <col min="8158" max="8158" width="19.7265625" style="31" customWidth="1"/>
    <col min="8159" max="8159" width="20.81640625" style="31" customWidth="1"/>
    <col min="8160" max="8160" width="16.08984375" style="31" customWidth="1"/>
    <col min="8161" max="8161" width="16.7265625" style="31" customWidth="1"/>
    <col min="8162" max="8162" width="15.7265625" style="31" customWidth="1"/>
    <col min="8163" max="8163" width="18.36328125" style="31" customWidth="1"/>
    <col min="8164" max="8164" width="19.81640625" style="31" customWidth="1"/>
    <col min="8165" max="8165" width="23.26953125" style="31" customWidth="1"/>
    <col min="8166" max="8166" width="19.81640625" style="31" customWidth="1"/>
    <col min="8167" max="8167" width="17.08984375" style="31" customWidth="1"/>
    <col min="8168" max="8169" width="24.81640625" style="31" customWidth="1"/>
    <col min="8170" max="8170" width="21.6328125" style="31" customWidth="1"/>
    <col min="8171" max="8171" width="0" style="31" hidden="1" customWidth="1"/>
    <col min="8172" max="8172" width="24.08984375" style="31" customWidth="1"/>
    <col min="8173" max="8173" width="21.1796875" style="31" customWidth="1"/>
    <col min="8174" max="8174" width="23.81640625" style="31" customWidth="1"/>
    <col min="8175" max="8175" width="21.453125" style="31" customWidth="1"/>
    <col min="8176" max="8176" width="15.36328125" style="31" customWidth="1"/>
    <col min="8177" max="8180" width="0" style="31" hidden="1" customWidth="1"/>
    <col min="8181" max="8181" width="2.08984375" style="31" customWidth="1"/>
    <col min="8182" max="8182" width="18.36328125" style="31" customWidth="1"/>
    <col min="8183" max="8183" width="20.26953125" style="31" customWidth="1"/>
    <col min="8184" max="8184" width="22.26953125" style="31" customWidth="1"/>
    <col min="8185" max="8185" width="23.81640625" style="31" customWidth="1"/>
    <col min="8186" max="8186" width="20.81640625" style="31" customWidth="1"/>
    <col min="8187" max="8187" width="9.36328125" style="31" customWidth="1"/>
    <col min="8188" max="8188" width="26.90625" style="31" customWidth="1"/>
    <col min="8189" max="8189" width="16.08984375" style="31" customWidth="1"/>
    <col min="8190" max="8398" width="7.90625" style="31"/>
    <col min="8399" max="8399" width="2.6328125" style="31" customWidth="1"/>
    <col min="8400" max="8400" width="5.90625" style="31" customWidth="1"/>
    <col min="8401" max="8401" width="5.54296875" style="31" customWidth="1"/>
    <col min="8402" max="8405" width="2.6328125" style="31" customWidth="1"/>
    <col min="8406" max="8406" width="8.453125" style="31" customWidth="1"/>
    <col min="8407" max="8407" width="2.6328125" style="31" customWidth="1"/>
    <col min="8408" max="8408" width="31.26953125" style="31" customWidth="1"/>
    <col min="8409" max="8411" width="0" style="31" hidden="1" customWidth="1"/>
    <col min="8412" max="8412" width="24.26953125" style="31" customWidth="1"/>
    <col min="8413" max="8413" width="17.7265625" style="31" customWidth="1"/>
    <col min="8414" max="8414" width="19.7265625" style="31" customWidth="1"/>
    <col min="8415" max="8415" width="20.81640625" style="31" customWidth="1"/>
    <col min="8416" max="8416" width="16.08984375" style="31" customWidth="1"/>
    <col min="8417" max="8417" width="16.7265625" style="31" customWidth="1"/>
    <col min="8418" max="8418" width="15.7265625" style="31" customWidth="1"/>
    <col min="8419" max="8419" width="18.36328125" style="31" customWidth="1"/>
    <col min="8420" max="8420" width="19.81640625" style="31" customWidth="1"/>
    <col min="8421" max="8421" width="23.26953125" style="31" customWidth="1"/>
    <col min="8422" max="8422" width="19.81640625" style="31" customWidth="1"/>
    <col min="8423" max="8423" width="17.08984375" style="31" customWidth="1"/>
    <col min="8424" max="8425" width="24.81640625" style="31" customWidth="1"/>
    <col min="8426" max="8426" width="21.6328125" style="31" customWidth="1"/>
    <col min="8427" max="8427" width="0" style="31" hidden="1" customWidth="1"/>
    <col min="8428" max="8428" width="24.08984375" style="31" customWidth="1"/>
    <col min="8429" max="8429" width="21.1796875" style="31" customWidth="1"/>
    <col min="8430" max="8430" width="23.81640625" style="31" customWidth="1"/>
    <col min="8431" max="8431" width="21.453125" style="31" customWidth="1"/>
    <col min="8432" max="8432" width="15.36328125" style="31" customWidth="1"/>
    <col min="8433" max="8436" width="0" style="31" hidden="1" customWidth="1"/>
    <col min="8437" max="8437" width="2.08984375" style="31" customWidth="1"/>
    <col min="8438" max="8438" width="18.36328125" style="31" customWidth="1"/>
    <col min="8439" max="8439" width="20.26953125" style="31" customWidth="1"/>
    <col min="8440" max="8440" width="22.26953125" style="31" customWidth="1"/>
    <col min="8441" max="8441" width="23.81640625" style="31" customWidth="1"/>
    <col min="8442" max="8442" width="20.81640625" style="31" customWidth="1"/>
    <col min="8443" max="8443" width="9.36328125" style="31" customWidth="1"/>
    <col min="8444" max="8444" width="26.90625" style="31" customWidth="1"/>
    <col min="8445" max="8445" width="16.08984375" style="31" customWidth="1"/>
    <col min="8446" max="8654" width="7.90625" style="31"/>
    <col min="8655" max="8655" width="2.6328125" style="31" customWidth="1"/>
    <col min="8656" max="8656" width="5.90625" style="31" customWidth="1"/>
    <col min="8657" max="8657" width="5.54296875" style="31" customWidth="1"/>
    <col min="8658" max="8661" width="2.6328125" style="31" customWidth="1"/>
    <col min="8662" max="8662" width="8.453125" style="31" customWidth="1"/>
    <col min="8663" max="8663" width="2.6328125" style="31" customWidth="1"/>
    <col min="8664" max="8664" width="31.26953125" style="31" customWidth="1"/>
    <col min="8665" max="8667" width="0" style="31" hidden="1" customWidth="1"/>
    <col min="8668" max="8668" width="24.26953125" style="31" customWidth="1"/>
    <col min="8669" max="8669" width="17.7265625" style="31" customWidth="1"/>
    <col min="8670" max="8670" width="19.7265625" style="31" customWidth="1"/>
    <col min="8671" max="8671" width="20.81640625" style="31" customWidth="1"/>
    <col min="8672" max="8672" width="16.08984375" style="31" customWidth="1"/>
    <col min="8673" max="8673" width="16.7265625" style="31" customWidth="1"/>
    <col min="8674" max="8674" width="15.7265625" style="31" customWidth="1"/>
    <col min="8675" max="8675" width="18.36328125" style="31" customWidth="1"/>
    <col min="8676" max="8676" width="19.81640625" style="31" customWidth="1"/>
    <col min="8677" max="8677" width="23.26953125" style="31" customWidth="1"/>
    <col min="8678" max="8678" width="19.81640625" style="31" customWidth="1"/>
    <col min="8679" max="8679" width="17.08984375" style="31" customWidth="1"/>
    <col min="8680" max="8681" width="24.81640625" style="31" customWidth="1"/>
    <col min="8682" max="8682" width="21.6328125" style="31" customWidth="1"/>
    <col min="8683" max="8683" width="0" style="31" hidden="1" customWidth="1"/>
    <col min="8684" max="8684" width="24.08984375" style="31" customWidth="1"/>
    <col min="8685" max="8685" width="21.1796875" style="31" customWidth="1"/>
    <col min="8686" max="8686" width="23.81640625" style="31" customWidth="1"/>
    <col min="8687" max="8687" width="21.453125" style="31" customWidth="1"/>
    <col min="8688" max="8688" width="15.36328125" style="31" customWidth="1"/>
    <col min="8689" max="8692" width="0" style="31" hidden="1" customWidth="1"/>
    <col min="8693" max="8693" width="2.08984375" style="31" customWidth="1"/>
    <col min="8694" max="8694" width="18.36328125" style="31" customWidth="1"/>
    <col min="8695" max="8695" width="20.26953125" style="31" customWidth="1"/>
    <col min="8696" max="8696" width="22.26953125" style="31" customWidth="1"/>
    <col min="8697" max="8697" width="23.81640625" style="31" customWidth="1"/>
    <col min="8698" max="8698" width="20.81640625" style="31" customWidth="1"/>
    <col min="8699" max="8699" width="9.36328125" style="31" customWidth="1"/>
    <col min="8700" max="8700" width="26.90625" style="31" customWidth="1"/>
    <col min="8701" max="8701" width="16.08984375" style="31" customWidth="1"/>
    <col min="8702" max="8910" width="7.90625" style="31"/>
    <col min="8911" max="8911" width="2.6328125" style="31" customWidth="1"/>
    <col min="8912" max="8912" width="5.90625" style="31" customWidth="1"/>
    <col min="8913" max="8913" width="5.54296875" style="31" customWidth="1"/>
    <col min="8914" max="8917" width="2.6328125" style="31" customWidth="1"/>
    <col min="8918" max="8918" width="8.453125" style="31" customWidth="1"/>
    <col min="8919" max="8919" width="2.6328125" style="31" customWidth="1"/>
    <col min="8920" max="8920" width="31.26953125" style="31" customWidth="1"/>
    <col min="8921" max="8923" width="0" style="31" hidden="1" customWidth="1"/>
    <col min="8924" max="8924" width="24.26953125" style="31" customWidth="1"/>
    <col min="8925" max="8925" width="17.7265625" style="31" customWidth="1"/>
    <col min="8926" max="8926" width="19.7265625" style="31" customWidth="1"/>
    <col min="8927" max="8927" width="20.81640625" style="31" customWidth="1"/>
    <col min="8928" max="8928" width="16.08984375" style="31" customWidth="1"/>
    <col min="8929" max="8929" width="16.7265625" style="31" customWidth="1"/>
    <col min="8930" max="8930" width="15.7265625" style="31" customWidth="1"/>
    <col min="8931" max="8931" width="18.36328125" style="31" customWidth="1"/>
    <col min="8932" max="8932" width="19.81640625" style="31" customWidth="1"/>
    <col min="8933" max="8933" width="23.26953125" style="31" customWidth="1"/>
    <col min="8934" max="8934" width="19.81640625" style="31" customWidth="1"/>
    <col min="8935" max="8935" width="17.08984375" style="31" customWidth="1"/>
    <col min="8936" max="8937" width="24.81640625" style="31" customWidth="1"/>
    <col min="8938" max="8938" width="21.6328125" style="31" customWidth="1"/>
    <col min="8939" max="8939" width="0" style="31" hidden="1" customWidth="1"/>
    <col min="8940" max="8940" width="24.08984375" style="31" customWidth="1"/>
    <col min="8941" max="8941" width="21.1796875" style="31" customWidth="1"/>
    <col min="8942" max="8942" width="23.81640625" style="31" customWidth="1"/>
    <col min="8943" max="8943" width="21.453125" style="31" customWidth="1"/>
    <col min="8944" max="8944" width="15.36328125" style="31" customWidth="1"/>
    <col min="8945" max="8948" width="0" style="31" hidden="1" customWidth="1"/>
    <col min="8949" max="8949" width="2.08984375" style="31" customWidth="1"/>
    <col min="8950" max="8950" width="18.36328125" style="31" customWidth="1"/>
    <col min="8951" max="8951" width="20.26953125" style="31" customWidth="1"/>
    <col min="8952" max="8952" width="22.26953125" style="31" customWidth="1"/>
    <col min="8953" max="8953" width="23.81640625" style="31" customWidth="1"/>
    <col min="8954" max="8954" width="20.81640625" style="31" customWidth="1"/>
    <col min="8955" max="8955" width="9.36328125" style="31" customWidth="1"/>
    <col min="8956" max="8956" width="26.90625" style="31" customWidth="1"/>
    <col min="8957" max="8957" width="16.08984375" style="31" customWidth="1"/>
    <col min="8958" max="9166" width="7.90625" style="31"/>
    <col min="9167" max="9167" width="2.6328125" style="31" customWidth="1"/>
    <col min="9168" max="9168" width="5.90625" style="31" customWidth="1"/>
    <col min="9169" max="9169" width="5.54296875" style="31" customWidth="1"/>
    <col min="9170" max="9173" width="2.6328125" style="31" customWidth="1"/>
    <col min="9174" max="9174" width="8.453125" style="31" customWidth="1"/>
    <col min="9175" max="9175" width="2.6328125" style="31" customWidth="1"/>
    <col min="9176" max="9176" width="31.26953125" style="31" customWidth="1"/>
    <col min="9177" max="9179" width="0" style="31" hidden="1" customWidth="1"/>
    <col min="9180" max="9180" width="24.26953125" style="31" customWidth="1"/>
    <col min="9181" max="9181" width="17.7265625" style="31" customWidth="1"/>
    <col min="9182" max="9182" width="19.7265625" style="31" customWidth="1"/>
    <col min="9183" max="9183" width="20.81640625" style="31" customWidth="1"/>
    <col min="9184" max="9184" width="16.08984375" style="31" customWidth="1"/>
    <col min="9185" max="9185" width="16.7265625" style="31" customWidth="1"/>
    <col min="9186" max="9186" width="15.7265625" style="31" customWidth="1"/>
    <col min="9187" max="9187" width="18.36328125" style="31" customWidth="1"/>
    <col min="9188" max="9188" width="19.81640625" style="31" customWidth="1"/>
    <col min="9189" max="9189" width="23.26953125" style="31" customWidth="1"/>
    <col min="9190" max="9190" width="19.81640625" style="31" customWidth="1"/>
    <col min="9191" max="9191" width="17.08984375" style="31" customWidth="1"/>
    <col min="9192" max="9193" width="24.81640625" style="31" customWidth="1"/>
    <col min="9194" max="9194" width="21.6328125" style="31" customWidth="1"/>
    <col min="9195" max="9195" width="0" style="31" hidden="1" customWidth="1"/>
    <col min="9196" max="9196" width="24.08984375" style="31" customWidth="1"/>
    <col min="9197" max="9197" width="21.1796875" style="31" customWidth="1"/>
    <col min="9198" max="9198" width="23.81640625" style="31" customWidth="1"/>
    <col min="9199" max="9199" width="21.453125" style="31" customWidth="1"/>
    <col min="9200" max="9200" width="15.36328125" style="31" customWidth="1"/>
    <col min="9201" max="9204" width="0" style="31" hidden="1" customWidth="1"/>
    <col min="9205" max="9205" width="2.08984375" style="31" customWidth="1"/>
    <col min="9206" max="9206" width="18.36328125" style="31" customWidth="1"/>
    <col min="9207" max="9207" width="20.26953125" style="31" customWidth="1"/>
    <col min="9208" max="9208" width="22.26953125" style="31" customWidth="1"/>
    <col min="9209" max="9209" width="23.81640625" style="31" customWidth="1"/>
    <col min="9210" max="9210" width="20.81640625" style="31" customWidth="1"/>
    <col min="9211" max="9211" width="9.36328125" style="31" customWidth="1"/>
    <col min="9212" max="9212" width="26.90625" style="31" customWidth="1"/>
    <col min="9213" max="9213" width="16.08984375" style="31" customWidth="1"/>
    <col min="9214" max="9422" width="7.90625" style="31"/>
    <col min="9423" max="9423" width="2.6328125" style="31" customWidth="1"/>
    <col min="9424" max="9424" width="5.90625" style="31" customWidth="1"/>
    <col min="9425" max="9425" width="5.54296875" style="31" customWidth="1"/>
    <col min="9426" max="9429" width="2.6328125" style="31" customWidth="1"/>
    <col min="9430" max="9430" width="8.453125" style="31" customWidth="1"/>
    <col min="9431" max="9431" width="2.6328125" style="31" customWidth="1"/>
    <col min="9432" max="9432" width="31.26953125" style="31" customWidth="1"/>
    <col min="9433" max="9435" width="0" style="31" hidden="1" customWidth="1"/>
    <col min="9436" max="9436" width="24.26953125" style="31" customWidth="1"/>
    <col min="9437" max="9437" width="17.7265625" style="31" customWidth="1"/>
    <col min="9438" max="9438" width="19.7265625" style="31" customWidth="1"/>
    <col min="9439" max="9439" width="20.81640625" style="31" customWidth="1"/>
    <col min="9440" max="9440" width="16.08984375" style="31" customWidth="1"/>
    <col min="9441" max="9441" width="16.7265625" style="31" customWidth="1"/>
    <col min="9442" max="9442" width="15.7265625" style="31" customWidth="1"/>
    <col min="9443" max="9443" width="18.36328125" style="31" customWidth="1"/>
    <col min="9444" max="9444" width="19.81640625" style="31" customWidth="1"/>
    <col min="9445" max="9445" width="23.26953125" style="31" customWidth="1"/>
    <col min="9446" max="9446" width="19.81640625" style="31" customWidth="1"/>
    <col min="9447" max="9447" width="17.08984375" style="31" customWidth="1"/>
    <col min="9448" max="9449" width="24.81640625" style="31" customWidth="1"/>
    <col min="9450" max="9450" width="21.6328125" style="31" customWidth="1"/>
    <col min="9451" max="9451" width="0" style="31" hidden="1" customWidth="1"/>
    <col min="9452" max="9452" width="24.08984375" style="31" customWidth="1"/>
    <col min="9453" max="9453" width="21.1796875" style="31" customWidth="1"/>
    <col min="9454" max="9454" width="23.81640625" style="31" customWidth="1"/>
    <col min="9455" max="9455" width="21.453125" style="31" customWidth="1"/>
    <col min="9456" max="9456" width="15.36328125" style="31" customWidth="1"/>
    <col min="9457" max="9460" width="0" style="31" hidden="1" customWidth="1"/>
    <col min="9461" max="9461" width="2.08984375" style="31" customWidth="1"/>
    <col min="9462" max="9462" width="18.36328125" style="31" customWidth="1"/>
    <col min="9463" max="9463" width="20.26953125" style="31" customWidth="1"/>
    <col min="9464" max="9464" width="22.26953125" style="31" customWidth="1"/>
    <col min="9465" max="9465" width="23.81640625" style="31" customWidth="1"/>
    <col min="9466" max="9466" width="20.81640625" style="31" customWidth="1"/>
    <col min="9467" max="9467" width="9.36328125" style="31" customWidth="1"/>
    <col min="9468" max="9468" width="26.90625" style="31" customWidth="1"/>
    <col min="9469" max="9469" width="16.08984375" style="31" customWidth="1"/>
    <col min="9470" max="9678" width="7.90625" style="31"/>
    <col min="9679" max="9679" width="2.6328125" style="31" customWidth="1"/>
    <col min="9680" max="9680" width="5.90625" style="31" customWidth="1"/>
    <col min="9681" max="9681" width="5.54296875" style="31" customWidth="1"/>
    <col min="9682" max="9685" width="2.6328125" style="31" customWidth="1"/>
    <col min="9686" max="9686" width="8.453125" style="31" customWidth="1"/>
    <col min="9687" max="9687" width="2.6328125" style="31" customWidth="1"/>
    <col min="9688" max="9688" width="31.26953125" style="31" customWidth="1"/>
    <col min="9689" max="9691" width="0" style="31" hidden="1" customWidth="1"/>
    <col min="9692" max="9692" width="24.26953125" style="31" customWidth="1"/>
    <col min="9693" max="9693" width="17.7265625" style="31" customWidth="1"/>
    <col min="9694" max="9694" width="19.7265625" style="31" customWidth="1"/>
    <col min="9695" max="9695" width="20.81640625" style="31" customWidth="1"/>
    <col min="9696" max="9696" width="16.08984375" style="31" customWidth="1"/>
    <col min="9697" max="9697" width="16.7265625" style="31" customWidth="1"/>
    <col min="9698" max="9698" width="15.7265625" style="31" customWidth="1"/>
    <col min="9699" max="9699" width="18.36328125" style="31" customWidth="1"/>
    <col min="9700" max="9700" width="19.81640625" style="31" customWidth="1"/>
    <col min="9701" max="9701" width="23.26953125" style="31" customWidth="1"/>
    <col min="9702" max="9702" width="19.81640625" style="31" customWidth="1"/>
    <col min="9703" max="9703" width="17.08984375" style="31" customWidth="1"/>
    <col min="9704" max="9705" width="24.81640625" style="31" customWidth="1"/>
    <col min="9706" max="9706" width="21.6328125" style="31" customWidth="1"/>
    <col min="9707" max="9707" width="0" style="31" hidden="1" customWidth="1"/>
    <col min="9708" max="9708" width="24.08984375" style="31" customWidth="1"/>
    <col min="9709" max="9709" width="21.1796875" style="31" customWidth="1"/>
    <col min="9710" max="9710" width="23.81640625" style="31" customWidth="1"/>
    <col min="9711" max="9711" width="21.453125" style="31" customWidth="1"/>
    <col min="9712" max="9712" width="15.36328125" style="31" customWidth="1"/>
    <col min="9713" max="9716" width="0" style="31" hidden="1" customWidth="1"/>
    <col min="9717" max="9717" width="2.08984375" style="31" customWidth="1"/>
    <col min="9718" max="9718" width="18.36328125" style="31" customWidth="1"/>
    <col min="9719" max="9719" width="20.26953125" style="31" customWidth="1"/>
    <col min="9720" max="9720" width="22.26953125" style="31" customWidth="1"/>
    <col min="9721" max="9721" width="23.81640625" style="31" customWidth="1"/>
    <col min="9722" max="9722" width="20.81640625" style="31" customWidth="1"/>
    <col min="9723" max="9723" width="9.36328125" style="31" customWidth="1"/>
    <col min="9724" max="9724" width="26.90625" style="31" customWidth="1"/>
    <col min="9725" max="9725" width="16.08984375" style="31" customWidth="1"/>
    <col min="9726" max="9934" width="7.90625" style="31"/>
    <col min="9935" max="9935" width="2.6328125" style="31" customWidth="1"/>
    <col min="9936" max="9936" width="5.90625" style="31" customWidth="1"/>
    <col min="9937" max="9937" width="5.54296875" style="31" customWidth="1"/>
    <col min="9938" max="9941" width="2.6328125" style="31" customWidth="1"/>
    <col min="9942" max="9942" width="8.453125" style="31" customWidth="1"/>
    <col min="9943" max="9943" width="2.6328125" style="31" customWidth="1"/>
    <col min="9944" max="9944" width="31.26953125" style="31" customWidth="1"/>
    <col min="9945" max="9947" width="0" style="31" hidden="1" customWidth="1"/>
    <col min="9948" max="9948" width="24.26953125" style="31" customWidth="1"/>
    <col min="9949" max="9949" width="17.7265625" style="31" customWidth="1"/>
    <col min="9950" max="9950" width="19.7265625" style="31" customWidth="1"/>
    <col min="9951" max="9951" width="20.81640625" style="31" customWidth="1"/>
    <col min="9952" max="9952" width="16.08984375" style="31" customWidth="1"/>
    <col min="9953" max="9953" width="16.7265625" style="31" customWidth="1"/>
    <col min="9954" max="9954" width="15.7265625" style="31" customWidth="1"/>
    <col min="9955" max="9955" width="18.36328125" style="31" customWidth="1"/>
    <col min="9956" max="9956" width="19.81640625" style="31" customWidth="1"/>
    <col min="9957" max="9957" width="23.26953125" style="31" customWidth="1"/>
    <col min="9958" max="9958" width="19.81640625" style="31" customWidth="1"/>
    <col min="9959" max="9959" width="17.08984375" style="31" customWidth="1"/>
    <col min="9960" max="9961" width="24.81640625" style="31" customWidth="1"/>
    <col min="9962" max="9962" width="21.6328125" style="31" customWidth="1"/>
    <col min="9963" max="9963" width="0" style="31" hidden="1" customWidth="1"/>
    <col min="9964" max="9964" width="24.08984375" style="31" customWidth="1"/>
    <col min="9965" max="9965" width="21.1796875" style="31" customWidth="1"/>
    <col min="9966" max="9966" width="23.81640625" style="31" customWidth="1"/>
    <col min="9967" max="9967" width="21.453125" style="31" customWidth="1"/>
    <col min="9968" max="9968" width="15.36328125" style="31" customWidth="1"/>
    <col min="9969" max="9972" width="0" style="31" hidden="1" customWidth="1"/>
    <col min="9973" max="9973" width="2.08984375" style="31" customWidth="1"/>
    <col min="9974" max="9974" width="18.36328125" style="31" customWidth="1"/>
    <col min="9975" max="9975" width="20.26953125" style="31" customWidth="1"/>
    <col min="9976" max="9976" width="22.26953125" style="31" customWidth="1"/>
    <col min="9977" max="9977" width="23.81640625" style="31" customWidth="1"/>
    <col min="9978" max="9978" width="20.81640625" style="31" customWidth="1"/>
    <col min="9979" max="9979" width="9.36328125" style="31" customWidth="1"/>
    <col min="9980" max="9980" width="26.90625" style="31" customWidth="1"/>
    <col min="9981" max="9981" width="16.08984375" style="31" customWidth="1"/>
    <col min="9982" max="10190" width="7.90625" style="31"/>
    <col min="10191" max="10191" width="2.6328125" style="31" customWidth="1"/>
    <col min="10192" max="10192" width="5.90625" style="31" customWidth="1"/>
    <col min="10193" max="10193" width="5.54296875" style="31" customWidth="1"/>
    <col min="10194" max="10197" width="2.6328125" style="31" customWidth="1"/>
    <col min="10198" max="10198" width="8.453125" style="31" customWidth="1"/>
    <col min="10199" max="10199" width="2.6328125" style="31" customWidth="1"/>
    <col min="10200" max="10200" width="31.26953125" style="31" customWidth="1"/>
    <col min="10201" max="10203" width="0" style="31" hidden="1" customWidth="1"/>
    <col min="10204" max="10204" width="24.26953125" style="31" customWidth="1"/>
    <col min="10205" max="10205" width="17.7265625" style="31" customWidth="1"/>
    <col min="10206" max="10206" width="19.7265625" style="31" customWidth="1"/>
    <col min="10207" max="10207" width="20.81640625" style="31" customWidth="1"/>
    <col min="10208" max="10208" width="16.08984375" style="31" customWidth="1"/>
    <col min="10209" max="10209" width="16.7265625" style="31" customWidth="1"/>
    <col min="10210" max="10210" width="15.7265625" style="31" customWidth="1"/>
    <col min="10211" max="10211" width="18.36328125" style="31" customWidth="1"/>
    <col min="10212" max="10212" width="19.81640625" style="31" customWidth="1"/>
    <col min="10213" max="10213" width="23.26953125" style="31" customWidth="1"/>
    <col min="10214" max="10214" width="19.81640625" style="31" customWidth="1"/>
    <col min="10215" max="10215" width="17.08984375" style="31" customWidth="1"/>
    <col min="10216" max="10217" width="24.81640625" style="31" customWidth="1"/>
    <col min="10218" max="10218" width="21.6328125" style="31" customWidth="1"/>
    <col min="10219" max="10219" width="0" style="31" hidden="1" customWidth="1"/>
    <col min="10220" max="10220" width="24.08984375" style="31" customWidth="1"/>
    <col min="10221" max="10221" width="21.1796875" style="31" customWidth="1"/>
    <col min="10222" max="10222" width="23.81640625" style="31" customWidth="1"/>
    <col min="10223" max="10223" width="21.453125" style="31" customWidth="1"/>
    <col min="10224" max="10224" width="15.36328125" style="31" customWidth="1"/>
    <col min="10225" max="10228" width="0" style="31" hidden="1" customWidth="1"/>
    <col min="10229" max="10229" width="2.08984375" style="31" customWidth="1"/>
    <col min="10230" max="10230" width="18.36328125" style="31" customWidth="1"/>
    <col min="10231" max="10231" width="20.26953125" style="31" customWidth="1"/>
    <col min="10232" max="10232" width="22.26953125" style="31" customWidth="1"/>
    <col min="10233" max="10233" width="23.81640625" style="31" customWidth="1"/>
    <col min="10234" max="10234" width="20.81640625" style="31" customWidth="1"/>
    <col min="10235" max="10235" width="9.36328125" style="31" customWidth="1"/>
    <col min="10236" max="10236" width="26.90625" style="31" customWidth="1"/>
    <col min="10237" max="10237" width="16.08984375" style="31" customWidth="1"/>
    <col min="10238" max="10446" width="7.90625" style="31"/>
    <col min="10447" max="10447" width="2.6328125" style="31" customWidth="1"/>
    <col min="10448" max="10448" width="5.90625" style="31" customWidth="1"/>
    <col min="10449" max="10449" width="5.54296875" style="31" customWidth="1"/>
    <col min="10450" max="10453" width="2.6328125" style="31" customWidth="1"/>
    <col min="10454" max="10454" width="8.453125" style="31" customWidth="1"/>
    <col min="10455" max="10455" width="2.6328125" style="31" customWidth="1"/>
    <col min="10456" max="10456" width="31.26953125" style="31" customWidth="1"/>
    <col min="10457" max="10459" width="0" style="31" hidden="1" customWidth="1"/>
    <col min="10460" max="10460" width="24.26953125" style="31" customWidth="1"/>
    <col min="10461" max="10461" width="17.7265625" style="31" customWidth="1"/>
    <col min="10462" max="10462" width="19.7265625" style="31" customWidth="1"/>
    <col min="10463" max="10463" width="20.81640625" style="31" customWidth="1"/>
    <col min="10464" max="10464" width="16.08984375" style="31" customWidth="1"/>
    <col min="10465" max="10465" width="16.7265625" style="31" customWidth="1"/>
    <col min="10466" max="10466" width="15.7265625" style="31" customWidth="1"/>
    <col min="10467" max="10467" width="18.36328125" style="31" customWidth="1"/>
    <col min="10468" max="10468" width="19.81640625" style="31" customWidth="1"/>
    <col min="10469" max="10469" width="23.26953125" style="31" customWidth="1"/>
    <col min="10470" max="10470" width="19.81640625" style="31" customWidth="1"/>
    <col min="10471" max="10471" width="17.08984375" style="31" customWidth="1"/>
    <col min="10472" max="10473" width="24.81640625" style="31" customWidth="1"/>
    <col min="10474" max="10474" width="21.6328125" style="31" customWidth="1"/>
    <col min="10475" max="10475" width="0" style="31" hidden="1" customWidth="1"/>
    <col min="10476" max="10476" width="24.08984375" style="31" customWidth="1"/>
    <col min="10477" max="10477" width="21.1796875" style="31" customWidth="1"/>
    <col min="10478" max="10478" width="23.81640625" style="31" customWidth="1"/>
    <col min="10479" max="10479" width="21.453125" style="31" customWidth="1"/>
    <col min="10480" max="10480" width="15.36328125" style="31" customWidth="1"/>
    <col min="10481" max="10484" width="0" style="31" hidden="1" customWidth="1"/>
    <col min="10485" max="10485" width="2.08984375" style="31" customWidth="1"/>
    <col min="10486" max="10486" width="18.36328125" style="31" customWidth="1"/>
    <col min="10487" max="10487" width="20.26953125" style="31" customWidth="1"/>
    <col min="10488" max="10488" width="22.26953125" style="31" customWidth="1"/>
    <col min="10489" max="10489" width="23.81640625" style="31" customWidth="1"/>
    <col min="10490" max="10490" width="20.81640625" style="31" customWidth="1"/>
    <col min="10491" max="10491" width="9.36328125" style="31" customWidth="1"/>
    <col min="10492" max="10492" width="26.90625" style="31" customWidth="1"/>
    <col min="10493" max="10493" width="16.08984375" style="31" customWidth="1"/>
    <col min="10494" max="10702" width="7.90625" style="31"/>
    <col min="10703" max="10703" width="2.6328125" style="31" customWidth="1"/>
    <col min="10704" max="10704" width="5.90625" style="31" customWidth="1"/>
    <col min="10705" max="10705" width="5.54296875" style="31" customWidth="1"/>
    <col min="10706" max="10709" width="2.6328125" style="31" customWidth="1"/>
    <col min="10710" max="10710" width="8.453125" style="31" customWidth="1"/>
    <col min="10711" max="10711" width="2.6328125" style="31" customWidth="1"/>
    <col min="10712" max="10712" width="31.26953125" style="31" customWidth="1"/>
    <col min="10713" max="10715" width="0" style="31" hidden="1" customWidth="1"/>
    <col min="10716" max="10716" width="24.26953125" style="31" customWidth="1"/>
    <col min="10717" max="10717" width="17.7265625" style="31" customWidth="1"/>
    <col min="10718" max="10718" width="19.7265625" style="31" customWidth="1"/>
    <col min="10719" max="10719" width="20.81640625" style="31" customWidth="1"/>
    <col min="10720" max="10720" width="16.08984375" style="31" customWidth="1"/>
    <col min="10721" max="10721" width="16.7265625" style="31" customWidth="1"/>
    <col min="10722" max="10722" width="15.7265625" style="31" customWidth="1"/>
    <col min="10723" max="10723" width="18.36328125" style="31" customWidth="1"/>
    <col min="10724" max="10724" width="19.81640625" style="31" customWidth="1"/>
    <col min="10725" max="10725" width="23.26953125" style="31" customWidth="1"/>
    <col min="10726" max="10726" width="19.81640625" style="31" customWidth="1"/>
    <col min="10727" max="10727" width="17.08984375" style="31" customWidth="1"/>
    <col min="10728" max="10729" width="24.81640625" style="31" customWidth="1"/>
    <col min="10730" max="10730" width="21.6328125" style="31" customWidth="1"/>
    <col min="10731" max="10731" width="0" style="31" hidden="1" customWidth="1"/>
    <col min="10732" max="10732" width="24.08984375" style="31" customWidth="1"/>
    <col min="10733" max="10733" width="21.1796875" style="31" customWidth="1"/>
    <col min="10734" max="10734" width="23.81640625" style="31" customWidth="1"/>
    <col min="10735" max="10735" width="21.453125" style="31" customWidth="1"/>
    <col min="10736" max="10736" width="15.36328125" style="31" customWidth="1"/>
    <col min="10737" max="10740" width="0" style="31" hidden="1" customWidth="1"/>
    <col min="10741" max="10741" width="2.08984375" style="31" customWidth="1"/>
    <col min="10742" max="10742" width="18.36328125" style="31" customWidth="1"/>
    <col min="10743" max="10743" width="20.26953125" style="31" customWidth="1"/>
    <col min="10744" max="10744" width="22.26953125" style="31" customWidth="1"/>
    <col min="10745" max="10745" width="23.81640625" style="31" customWidth="1"/>
    <col min="10746" max="10746" width="20.81640625" style="31" customWidth="1"/>
    <col min="10747" max="10747" width="9.36328125" style="31" customWidth="1"/>
    <col min="10748" max="10748" width="26.90625" style="31" customWidth="1"/>
    <col min="10749" max="10749" width="16.08984375" style="31" customWidth="1"/>
    <col min="10750" max="10958" width="7.90625" style="31"/>
    <col min="10959" max="10959" width="2.6328125" style="31" customWidth="1"/>
    <col min="10960" max="10960" width="5.90625" style="31" customWidth="1"/>
    <col min="10961" max="10961" width="5.54296875" style="31" customWidth="1"/>
    <col min="10962" max="10965" width="2.6328125" style="31" customWidth="1"/>
    <col min="10966" max="10966" width="8.453125" style="31" customWidth="1"/>
    <col min="10967" max="10967" width="2.6328125" style="31" customWidth="1"/>
    <col min="10968" max="10968" width="31.26953125" style="31" customWidth="1"/>
    <col min="10969" max="10971" width="0" style="31" hidden="1" customWidth="1"/>
    <col min="10972" max="10972" width="24.26953125" style="31" customWidth="1"/>
    <col min="10973" max="10973" width="17.7265625" style="31" customWidth="1"/>
    <col min="10974" max="10974" width="19.7265625" style="31" customWidth="1"/>
    <col min="10975" max="10975" width="20.81640625" style="31" customWidth="1"/>
    <col min="10976" max="10976" width="16.08984375" style="31" customWidth="1"/>
    <col min="10977" max="10977" width="16.7265625" style="31" customWidth="1"/>
    <col min="10978" max="10978" width="15.7265625" style="31" customWidth="1"/>
    <col min="10979" max="10979" width="18.36328125" style="31" customWidth="1"/>
    <col min="10980" max="10980" width="19.81640625" style="31" customWidth="1"/>
    <col min="10981" max="10981" width="23.26953125" style="31" customWidth="1"/>
    <col min="10982" max="10982" width="19.81640625" style="31" customWidth="1"/>
    <col min="10983" max="10983" width="17.08984375" style="31" customWidth="1"/>
    <col min="10984" max="10985" width="24.81640625" style="31" customWidth="1"/>
    <col min="10986" max="10986" width="21.6328125" style="31" customWidth="1"/>
    <col min="10987" max="10987" width="0" style="31" hidden="1" customWidth="1"/>
    <col min="10988" max="10988" width="24.08984375" style="31" customWidth="1"/>
    <col min="10989" max="10989" width="21.1796875" style="31" customWidth="1"/>
    <col min="10990" max="10990" width="23.81640625" style="31" customWidth="1"/>
    <col min="10991" max="10991" width="21.453125" style="31" customWidth="1"/>
    <col min="10992" max="10992" width="15.36328125" style="31" customWidth="1"/>
    <col min="10993" max="10996" width="0" style="31" hidden="1" customWidth="1"/>
    <col min="10997" max="10997" width="2.08984375" style="31" customWidth="1"/>
    <col min="10998" max="10998" width="18.36328125" style="31" customWidth="1"/>
    <col min="10999" max="10999" width="20.26953125" style="31" customWidth="1"/>
    <col min="11000" max="11000" width="22.26953125" style="31" customWidth="1"/>
    <col min="11001" max="11001" width="23.81640625" style="31" customWidth="1"/>
    <col min="11002" max="11002" width="20.81640625" style="31" customWidth="1"/>
    <col min="11003" max="11003" width="9.36328125" style="31" customWidth="1"/>
    <col min="11004" max="11004" width="26.90625" style="31" customWidth="1"/>
    <col min="11005" max="11005" width="16.08984375" style="31" customWidth="1"/>
    <col min="11006" max="11214" width="7.90625" style="31"/>
    <col min="11215" max="11215" width="2.6328125" style="31" customWidth="1"/>
    <col min="11216" max="11216" width="5.90625" style="31" customWidth="1"/>
    <col min="11217" max="11217" width="5.54296875" style="31" customWidth="1"/>
    <col min="11218" max="11221" width="2.6328125" style="31" customWidth="1"/>
    <col min="11222" max="11222" width="8.453125" style="31" customWidth="1"/>
    <col min="11223" max="11223" width="2.6328125" style="31" customWidth="1"/>
    <col min="11224" max="11224" width="31.26953125" style="31" customWidth="1"/>
    <col min="11225" max="11227" width="0" style="31" hidden="1" customWidth="1"/>
    <col min="11228" max="11228" width="24.26953125" style="31" customWidth="1"/>
    <col min="11229" max="11229" width="17.7265625" style="31" customWidth="1"/>
    <col min="11230" max="11230" width="19.7265625" style="31" customWidth="1"/>
    <col min="11231" max="11231" width="20.81640625" style="31" customWidth="1"/>
    <col min="11232" max="11232" width="16.08984375" style="31" customWidth="1"/>
    <col min="11233" max="11233" width="16.7265625" style="31" customWidth="1"/>
    <col min="11234" max="11234" width="15.7265625" style="31" customWidth="1"/>
    <col min="11235" max="11235" width="18.36328125" style="31" customWidth="1"/>
    <col min="11236" max="11236" width="19.81640625" style="31" customWidth="1"/>
    <col min="11237" max="11237" width="23.26953125" style="31" customWidth="1"/>
    <col min="11238" max="11238" width="19.81640625" style="31" customWidth="1"/>
    <col min="11239" max="11239" width="17.08984375" style="31" customWidth="1"/>
    <col min="11240" max="11241" width="24.81640625" style="31" customWidth="1"/>
    <col min="11242" max="11242" width="21.6328125" style="31" customWidth="1"/>
    <col min="11243" max="11243" width="0" style="31" hidden="1" customWidth="1"/>
    <col min="11244" max="11244" width="24.08984375" style="31" customWidth="1"/>
    <col min="11245" max="11245" width="21.1796875" style="31" customWidth="1"/>
    <col min="11246" max="11246" width="23.81640625" style="31" customWidth="1"/>
    <col min="11247" max="11247" width="21.453125" style="31" customWidth="1"/>
    <col min="11248" max="11248" width="15.36328125" style="31" customWidth="1"/>
    <col min="11249" max="11252" width="0" style="31" hidden="1" customWidth="1"/>
    <col min="11253" max="11253" width="2.08984375" style="31" customWidth="1"/>
    <col min="11254" max="11254" width="18.36328125" style="31" customWidth="1"/>
    <col min="11255" max="11255" width="20.26953125" style="31" customWidth="1"/>
    <col min="11256" max="11256" width="22.26953125" style="31" customWidth="1"/>
    <col min="11257" max="11257" width="23.81640625" style="31" customWidth="1"/>
    <col min="11258" max="11258" width="20.81640625" style="31" customWidth="1"/>
    <col min="11259" max="11259" width="9.36328125" style="31" customWidth="1"/>
    <col min="11260" max="11260" width="26.90625" style="31" customWidth="1"/>
    <col min="11261" max="11261" width="16.08984375" style="31" customWidth="1"/>
    <col min="11262" max="11470" width="7.90625" style="31"/>
    <col min="11471" max="11471" width="2.6328125" style="31" customWidth="1"/>
    <col min="11472" max="11472" width="5.90625" style="31" customWidth="1"/>
    <col min="11473" max="11473" width="5.54296875" style="31" customWidth="1"/>
    <col min="11474" max="11477" width="2.6328125" style="31" customWidth="1"/>
    <col min="11478" max="11478" width="8.453125" style="31" customWidth="1"/>
    <col min="11479" max="11479" width="2.6328125" style="31" customWidth="1"/>
    <col min="11480" max="11480" width="31.26953125" style="31" customWidth="1"/>
    <col min="11481" max="11483" width="0" style="31" hidden="1" customWidth="1"/>
    <col min="11484" max="11484" width="24.26953125" style="31" customWidth="1"/>
    <col min="11485" max="11485" width="17.7265625" style="31" customWidth="1"/>
    <col min="11486" max="11486" width="19.7265625" style="31" customWidth="1"/>
    <col min="11487" max="11487" width="20.81640625" style="31" customWidth="1"/>
    <col min="11488" max="11488" width="16.08984375" style="31" customWidth="1"/>
    <col min="11489" max="11489" width="16.7265625" style="31" customWidth="1"/>
    <col min="11490" max="11490" width="15.7265625" style="31" customWidth="1"/>
    <col min="11491" max="11491" width="18.36328125" style="31" customWidth="1"/>
    <col min="11492" max="11492" width="19.81640625" style="31" customWidth="1"/>
    <col min="11493" max="11493" width="23.26953125" style="31" customWidth="1"/>
    <col min="11494" max="11494" width="19.81640625" style="31" customWidth="1"/>
    <col min="11495" max="11495" width="17.08984375" style="31" customWidth="1"/>
    <col min="11496" max="11497" width="24.81640625" style="31" customWidth="1"/>
    <col min="11498" max="11498" width="21.6328125" style="31" customWidth="1"/>
    <col min="11499" max="11499" width="0" style="31" hidden="1" customWidth="1"/>
    <col min="11500" max="11500" width="24.08984375" style="31" customWidth="1"/>
    <col min="11501" max="11501" width="21.1796875" style="31" customWidth="1"/>
    <col min="11502" max="11502" width="23.81640625" style="31" customWidth="1"/>
    <col min="11503" max="11503" width="21.453125" style="31" customWidth="1"/>
    <col min="11504" max="11504" width="15.36328125" style="31" customWidth="1"/>
    <col min="11505" max="11508" width="0" style="31" hidden="1" customWidth="1"/>
    <col min="11509" max="11509" width="2.08984375" style="31" customWidth="1"/>
    <col min="11510" max="11510" width="18.36328125" style="31" customWidth="1"/>
    <col min="11511" max="11511" width="20.26953125" style="31" customWidth="1"/>
    <col min="11512" max="11512" width="22.26953125" style="31" customWidth="1"/>
    <col min="11513" max="11513" width="23.81640625" style="31" customWidth="1"/>
    <col min="11514" max="11514" width="20.81640625" style="31" customWidth="1"/>
    <col min="11515" max="11515" width="9.36328125" style="31" customWidth="1"/>
    <col min="11516" max="11516" width="26.90625" style="31" customWidth="1"/>
    <col min="11517" max="11517" width="16.08984375" style="31" customWidth="1"/>
    <col min="11518" max="11726" width="7.90625" style="31"/>
    <col min="11727" max="11727" width="2.6328125" style="31" customWidth="1"/>
    <col min="11728" max="11728" width="5.90625" style="31" customWidth="1"/>
    <col min="11729" max="11729" width="5.54296875" style="31" customWidth="1"/>
    <col min="11730" max="11733" width="2.6328125" style="31" customWidth="1"/>
    <col min="11734" max="11734" width="8.453125" style="31" customWidth="1"/>
    <col min="11735" max="11735" width="2.6328125" style="31" customWidth="1"/>
    <col min="11736" max="11736" width="31.26953125" style="31" customWidth="1"/>
    <col min="11737" max="11739" width="0" style="31" hidden="1" customWidth="1"/>
    <col min="11740" max="11740" width="24.26953125" style="31" customWidth="1"/>
    <col min="11741" max="11741" width="17.7265625" style="31" customWidth="1"/>
    <col min="11742" max="11742" width="19.7265625" style="31" customWidth="1"/>
    <col min="11743" max="11743" width="20.81640625" style="31" customWidth="1"/>
    <col min="11744" max="11744" width="16.08984375" style="31" customWidth="1"/>
    <col min="11745" max="11745" width="16.7265625" style="31" customWidth="1"/>
    <col min="11746" max="11746" width="15.7265625" style="31" customWidth="1"/>
    <col min="11747" max="11747" width="18.36328125" style="31" customWidth="1"/>
    <col min="11748" max="11748" width="19.81640625" style="31" customWidth="1"/>
    <col min="11749" max="11749" width="23.26953125" style="31" customWidth="1"/>
    <col min="11750" max="11750" width="19.81640625" style="31" customWidth="1"/>
    <col min="11751" max="11751" width="17.08984375" style="31" customWidth="1"/>
    <col min="11752" max="11753" width="24.81640625" style="31" customWidth="1"/>
    <col min="11754" max="11754" width="21.6328125" style="31" customWidth="1"/>
    <col min="11755" max="11755" width="0" style="31" hidden="1" customWidth="1"/>
    <col min="11756" max="11756" width="24.08984375" style="31" customWidth="1"/>
    <col min="11757" max="11757" width="21.1796875" style="31" customWidth="1"/>
    <col min="11758" max="11758" width="23.81640625" style="31" customWidth="1"/>
    <col min="11759" max="11759" width="21.453125" style="31" customWidth="1"/>
    <col min="11760" max="11760" width="15.36328125" style="31" customWidth="1"/>
    <col min="11761" max="11764" width="0" style="31" hidden="1" customWidth="1"/>
    <col min="11765" max="11765" width="2.08984375" style="31" customWidth="1"/>
    <col min="11766" max="11766" width="18.36328125" style="31" customWidth="1"/>
    <col min="11767" max="11767" width="20.26953125" style="31" customWidth="1"/>
    <col min="11768" max="11768" width="22.26953125" style="31" customWidth="1"/>
    <col min="11769" max="11769" width="23.81640625" style="31" customWidth="1"/>
    <col min="11770" max="11770" width="20.81640625" style="31" customWidth="1"/>
    <col min="11771" max="11771" width="9.36328125" style="31" customWidth="1"/>
    <col min="11772" max="11772" width="26.90625" style="31" customWidth="1"/>
    <col min="11773" max="11773" width="16.08984375" style="31" customWidth="1"/>
    <col min="11774" max="11982" width="7.90625" style="31"/>
    <col min="11983" max="11983" width="2.6328125" style="31" customWidth="1"/>
    <col min="11984" max="11984" width="5.90625" style="31" customWidth="1"/>
    <col min="11985" max="11985" width="5.54296875" style="31" customWidth="1"/>
    <col min="11986" max="11989" width="2.6328125" style="31" customWidth="1"/>
    <col min="11990" max="11990" width="8.453125" style="31" customWidth="1"/>
    <col min="11991" max="11991" width="2.6328125" style="31" customWidth="1"/>
    <col min="11992" max="11992" width="31.26953125" style="31" customWidth="1"/>
    <col min="11993" max="11995" width="0" style="31" hidden="1" customWidth="1"/>
    <col min="11996" max="11996" width="24.26953125" style="31" customWidth="1"/>
    <col min="11997" max="11997" width="17.7265625" style="31" customWidth="1"/>
    <col min="11998" max="11998" width="19.7265625" style="31" customWidth="1"/>
    <col min="11999" max="11999" width="20.81640625" style="31" customWidth="1"/>
    <col min="12000" max="12000" width="16.08984375" style="31" customWidth="1"/>
    <col min="12001" max="12001" width="16.7265625" style="31" customWidth="1"/>
    <col min="12002" max="12002" width="15.7265625" style="31" customWidth="1"/>
    <col min="12003" max="12003" width="18.36328125" style="31" customWidth="1"/>
    <col min="12004" max="12004" width="19.81640625" style="31" customWidth="1"/>
    <col min="12005" max="12005" width="23.26953125" style="31" customWidth="1"/>
    <col min="12006" max="12006" width="19.81640625" style="31" customWidth="1"/>
    <col min="12007" max="12007" width="17.08984375" style="31" customWidth="1"/>
    <col min="12008" max="12009" width="24.81640625" style="31" customWidth="1"/>
    <col min="12010" max="12010" width="21.6328125" style="31" customWidth="1"/>
    <col min="12011" max="12011" width="0" style="31" hidden="1" customWidth="1"/>
    <col min="12012" max="12012" width="24.08984375" style="31" customWidth="1"/>
    <col min="12013" max="12013" width="21.1796875" style="31" customWidth="1"/>
    <col min="12014" max="12014" width="23.81640625" style="31" customWidth="1"/>
    <col min="12015" max="12015" width="21.453125" style="31" customWidth="1"/>
    <col min="12016" max="12016" width="15.36328125" style="31" customWidth="1"/>
    <col min="12017" max="12020" width="0" style="31" hidden="1" customWidth="1"/>
    <col min="12021" max="12021" width="2.08984375" style="31" customWidth="1"/>
    <col min="12022" max="12022" width="18.36328125" style="31" customWidth="1"/>
    <col min="12023" max="12023" width="20.26953125" style="31" customWidth="1"/>
    <col min="12024" max="12024" width="22.26953125" style="31" customWidth="1"/>
    <col min="12025" max="12025" width="23.81640625" style="31" customWidth="1"/>
    <col min="12026" max="12026" width="20.81640625" style="31" customWidth="1"/>
    <col min="12027" max="12027" width="9.36328125" style="31" customWidth="1"/>
    <col min="12028" max="12028" width="26.90625" style="31" customWidth="1"/>
    <col min="12029" max="12029" width="16.08984375" style="31" customWidth="1"/>
    <col min="12030" max="12238" width="7.90625" style="31"/>
    <col min="12239" max="12239" width="2.6328125" style="31" customWidth="1"/>
    <col min="12240" max="12240" width="5.90625" style="31" customWidth="1"/>
    <col min="12241" max="12241" width="5.54296875" style="31" customWidth="1"/>
    <col min="12242" max="12245" width="2.6328125" style="31" customWidth="1"/>
    <col min="12246" max="12246" width="8.453125" style="31" customWidth="1"/>
    <col min="12247" max="12247" width="2.6328125" style="31" customWidth="1"/>
    <col min="12248" max="12248" width="31.26953125" style="31" customWidth="1"/>
    <col min="12249" max="12251" width="0" style="31" hidden="1" customWidth="1"/>
    <col min="12252" max="12252" width="24.26953125" style="31" customWidth="1"/>
    <col min="12253" max="12253" width="17.7265625" style="31" customWidth="1"/>
    <col min="12254" max="12254" width="19.7265625" style="31" customWidth="1"/>
    <col min="12255" max="12255" width="20.81640625" style="31" customWidth="1"/>
    <col min="12256" max="12256" width="16.08984375" style="31" customWidth="1"/>
    <col min="12257" max="12257" width="16.7265625" style="31" customWidth="1"/>
    <col min="12258" max="12258" width="15.7265625" style="31" customWidth="1"/>
    <col min="12259" max="12259" width="18.36328125" style="31" customWidth="1"/>
    <col min="12260" max="12260" width="19.81640625" style="31" customWidth="1"/>
    <col min="12261" max="12261" width="23.26953125" style="31" customWidth="1"/>
    <col min="12262" max="12262" width="19.81640625" style="31" customWidth="1"/>
    <col min="12263" max="12263" width="17.08984375" style="31" customWidth="1"/>
    <col min="12264" max="12265" width="24.81640625" style="31" customWidth="1"/>
    <col min="12266" max="12266" width="21.6328125" style="31" customWidth="1"/>
    <col min="12267" max="12267" width="0" style="31" hidden="1" customWidth="1"/>
    <col min="12268" max="12268" width="24.08984375" style="31" customWidth="1"/>
    <col min="12269" max="12269" width="21.1796875" style="31" customWidth="1"/>
    <col min="12270" max="12270" width="23.81640625" style="31" customWidth="1"/>
    <col min="12271" max="12271" width="21.453125" style="31" customWidth="1"/>
    <col min="12272" max="12272" width="15.36328125" style="31" customWidth="1"/>
    <col min="12273" max="12276" width="0" style="31" hidden="1" customWidth="1"/>
    <col min="12277" max="12277" width="2.08984375" style="31" customWidth="1"/>
    <col min="12278" max="12278" width="18.36328125" style="31" customWidth="1"/>
    <col min="12279" max="12279" width="20.26953125" style="31" customWidth="1"/>
    <col min="12280" max="12280" width="22.26953125" style="31" customWidth="1"/>
    <col min="12281" max="12281" width="23.81640625" style="31" customWidth="1"/>
    <col min="12282" max="12282" width="20.81640625" style="31" customWidth="1"/>
    <col min="12283" max="12283" width="9.36328125" style="31" customWidth="1"/>
    <col min="12284" max="12284" width="26.90625" style="31" customWidth="1"/>
    <col min="12285" max="12285" width="16.08984375" style="31" customWidth="1"/>
    <col min="12286" max="12494" width="7.90625" style="31"/>
    <col min="12495" max="12495" width="2.6328125" style="31" customWidth="1"/>
    <col min="12496" max="12496" width="5.90625" style="31" customWidth="1"/>
    <col min="12497" max="12497" width="5.54296875" style="31" customWidth="1"/>
    <col min="12498" max="12501" width="2.6328125" style="31" customWidth="1"/>
    <col min="12502" max="12502" width="8.453125" style="31" customWidth="1"/>
    <col min="12503" max="12503" width="2.6328125" style="31" customWidth="1"/>
    <col min="12504" max="12504" width="31.26953125" style="31" customWidth="1"/>
    <col min="12505" max="12507" width="0" style="31" hidden="1" customWidth="1"/>
    <col min="12508" max="12508" width="24.26953125" style="31" customWidth="1"/>
    <col min="12509" max="12509" width="17.7265625" style="31" customWidth="1"/>
    <col min="12510" max="12510" width="19.7265625" style="31" customWidth="1"/>
    <col min="12511" max="12511" width="20.81640625" style="31" customWidth="1"/>
    <col min="12512" max="12512" width="16.08984375" style="31" customWidth="1"/>
    <col min="12513" max="12513" width="16.7265625" style="31" customWidth="1"/>
    <col min="12514" max="12514" width="15.7265625" style="31" customWidth="1"/>
    <col min="12515" max="12515" width="18.36328125" style="31" customWidth="1"/>
    <col min="12516" max="12516" width="19.81640625" style="31" customWidth="1"/>
    <col min="12517" max="12517" width="23.26953125" style="31" customWidth="1"/>
    <col min="12518" max="12518" width="19.81640625" style="31" customWidth="1"/>
    <col min="12519" max="12519" width="17.08984375" style="31" customWidth="1"/>
    <col min="12520" max="12521" width="24.81640625" style="31" customWidth="1"/>
    <col min="12522" max="12522" width="21.6328125" style="31" customWidth="1"/>
    <col min="12523" max="12523" width="0" style="31" hidden="1" customWidth="1"/>
    <col min="12524" max="12524" width="24.08984375" style="31" customWidth="1"/>
    <col min="12525" max="12525" width="21.1796875" style="31" customWidth="1"/>
    <col min="12526" max="12526" width="23.81640625" style="31" customWidth="1"/>
    <col min="12527" max="12527" width="21.453125" style="31" customWidth="1"/>
    <col min="12528" max="12528" width="15.36328125" style="31" customWidth="1"/>
    <col min="12529" max="12532" width="0" style="31" hidden="1" customWidth="1"/>
    <col min="12533" max="12533" width="2.08984375" style="31" customWidth="1"/>
    <col min="12534" max="12534" width="18.36328125" style="31" customWidth="1"/>
    <col min="12535" max="12535" width="20.26953125" style="31" customWidth="1"/>
    <col min="12536" max="12536" width="22.26953125" style="31" customWidth="1"/>
    <col min="12537" max="12537" width="23.81640625" style="31" customWidth="1"/>
    <col min="12538" max="12538" width="20.81640625" style="31" customWidth="1"/>
    <col min="12539" max="12539" width="9.36328125" style="31" customWidth="1"/>
    <col min="12540" max="12540" width="26.90625" style="31" customWidth="1"/>
    <col min="12541" max="12541" width="16.08984375" style="31" customWidth="1"/>
    <col min="12542" max="12750" width="7.90625" style="31"/>
    <col min="12751" max="12751" width="2.6328125" style="31" customWidth="1"/>
    <col min="12752" max="12752" width="5.90625" style="31" customWidth="1"/>
    <col min="12753" max="12753" width="5.54296875" style="31" customWidth="1"/>
    <col min="12754" max="12757" width="2.6328125" style="31" customWidth="1"/>
    <col min="12758" max="12758" width="8.453125" style="31" customWidth="1"/>
    <col min="12759" max="12759" width="2.6328125" style="31" customWidth="1"/>
    <col min="12760" max="12760" width="31.26953125" style="31" customWidth="1"/>
    <col min="12761" max="12763" width="0" style="31" hidden="1" customWidth="1"/>
    <col min="12764" max="12764" width="24.26953125" style="31" customWidth="1"/>
    <col min="12765" max="12765" width="17.7265625" style="31" customWidth="1"/>
    <col min="12766" max="12766" width="19.7265625" style="31" customWidth="1"/>
    <col min="12767" max="12767" width="20.81640625" style="31" customWidth="1"/>
    <col min="12768" max="12768" width="16.08984375" style="31" customWidth="1"/>
    <col min="12769" max="12769" width="16.7265625" style="31" customWidth="1"/>
    <col min="12770" max="12770" width="15.7265625" style="31" customWidth="1"/>
    <col min="12771" max="12771" width="18.36328125" style="31" customWidth="1"/>
    <col min="12772" max="12772" width="19.81640625" style="31" customWidth="1"/>
    <col min="12773" max="12773" width="23.26953125" style="31" customWidth="1"/>
    <col min="12774" max="12774" width="19.81640625" style="31" customWidth="1"/>
    <col min="12775" max="12775" width="17.08984375" style="31" customWidth="1"/>
    <col min="12776" max="12777" width="24.81640625" style="31" customWidth="1"/>
    <col min="12778" max="12778" width="21.6328125" style="31" customWidth="1"/>
    <col min="12779" max="12779" width="0" style="31" hidden="1" customWidth="1"/>
    <col min="12780" max="12780" width="24.08984375" style="31" customWidth="1"/>
    <col min="12781" max="12781" width="21.1796875" style="31" customWidth="1"/>
    <col min="12782" max="12782" width="23.81640625" style="31" customWidth="1"/>
    <col min="12783" max="12783" width="21.453125" style="31" customWidth="1"/>
    <col min="12784" max="12784" width="15.36328125" style="31" customWidth="1"/>
    <col min="12785" max="12788" width="0" style="31" hidden="1" customWidth="1"/>
    <col min="12789" max="12789" width="2.08984375" style="31" customWidth="1"/>
    <col min="12790" max="12790" width="18.36328125" style="31" customWidth="1"/>
    <col min="12791" max="12791" width="20.26953125" style="31" customWidth="1"/>
    <col min="12792" max="12792" width="22.26953125" style="31" customWidth="1"/>
    <col min="12793" max="12793" width="23.81640625" style="31" customWidth="1"/>
    <col min="12794" max="12794" width="20.81640625" style="31" customWidth="1"/>
    <col min="12795" max="12795" width="9.36328125" style="31" customWidth="1"/>
    <col min="12796" max="12796" width="26.90625" style="31" customWidth="1"/>
    <col min="12797" max="12797" width="16.08984375" style="31" customWidth="1"/>
    <col min="12798" max="13006" width="7.90625" style="31"/>
    <col min="13007" max="13007" width="2.6328125" style="31" customWidth="1"/>
    <col min="13008" max="13008" width="5.90625" style="31" customWidth="1"/>
    <col min="13009" max="13009" width="5.54296875" style="31" customWidth="1"/>
    <col min="13010" max="13013" width="2.6328125" style="31" customWidth="1"/>
    <col min="13014" max="13014" width="8.453125" style="31" customWidth="1"/>
    <col min="13015" max="13015" width="2.6328125" style="31" customWidth="1"/>
    <col min="13016" max="13016" width="31.26953125" style="31" customWidth="1"/>
    <col min="13017" max="13019" width="0" style="31" hidden="1" customWidth="1"/>
    <col min="13020" max="13020" width="24.26953125" style="31" customWidth="1"/>
    <col min="13021" max="13021" width="17.7265625" style="31" customWidth="1"/>
    <col min="13022" max="13022" width="19.7265625" style="31" customWidth="1"/>
    <col min="13023" max="13023" width="20.81640625" style="31" customWidth="1"/>
    <col min="13024" max="13024" width="16.08984375" style="31" customWidth="1"/>
    <col min="13025" max="13025" width="16.7265625" style="31" customWidth="1"/>
    <col min="13026" max="13026" width="15.7265625" style="31" customWidth="1"/>
    <col min="13027" max="13027" width="18.36328125" style="31" customWidth="1"/>
    <col min="13028" max="13028" width="19.81640625" style="31" customWidth="1"/>
    <col min="13029" max="13029" width="23.26953125" style="31" customWidth="1"/>
    <col min="13030" max="13030" width="19.81640625" style="31" customWidth="1"/>
    <col min="13031" max="13031" width="17.08984375" style="31" customWidth="1"/>
    <col min="13032" max="13033" width="24.81640625" style="31" customWidth="1"/>
    <col min="13034" max="13034" width="21.6328125" style="31" customWidth="1"/>
    <col min="13035" max="13035" width="0" style="31" hidden="1" customWidth="1"/>
    <col min="13036" max="13036" width="24.08984375" style="31" customWidth="1"/>
    <col min="13037" max="13037" width="21.1796875" style="31" customWidth="1"/>
    <col min="13038" max="13038" width="23.81640625" style="31" customWidth="1"/>
    <col min="13039" max="13039" width="21.453125" style="31" customWidth="1"/>
    <col min="13040" max="13040" width="15.36328125" style="31" customWidth="1"/>
    <col min="13041" max="13044" width="0" style="31" hidden="1" customWidth="1"/>
    <col min="13045" max="13045" width="2.08984375" style="31" customWidth="1"/>
    <col min="13046" max="13046" width="18.36328125" style="31" customWidth="1"/>
    <col min="13047" max="13047" width="20.26953125" style="31" customWidth="1"/>
    <col min="13048" max="13048" width="22.26953125" style="31" customWidth="1"/>
    <col min="13049" max="13049" width="23.81640625" style="31" customWidth="1"/>
    <col min="13050" max="13050" width="20.81640625" style="31" customWidth="1"/>
    <col min="13051" max="13051" width="9.36328125" style="31" customWidth="1"/>
    <col min="13052" max="13052" width="26.90625" style="31" customWidth="1"/>
    <col min="13053" max="13053" width="16.08984375" style="31" customWidth="1"/>
    <col min="13054" max="13262" width="7.90625" style="31"/>
    <col min="13263" max="13263" width="2.6328125" style="31" customWidth="1"/>
    <col min="13264" max="13264" width="5.90625" style="31" customWidth="1"/>
    <col min="13265" max="13265" width="5.54296875" style="31" customWidth="1"/>
    <col min="13266" max="13269" width="2.6328125" style="31" customWidth="1"/>
    <col min="13270" max="13270" width="8.453125" style="31" customWidth="1"/>
    <col min="13271" max="13271" width="2.6328125" style="31" customWidth="1"/>
    <col min="13272" max="13272" width="31.26953125" style="31" customWidth="1"/>
    <col min="13273" max="13275" width="0" style="31" hidden="1" customWidth="1"/>
    <col min="13276" max="13276" width="24.26953125" style="31" customWidth="1"/>
    <col min="13277" max="13277" width="17.7265625" style="31" customWidth="1"/>
    <col min="13278" max="13278" width="19.7265625" style="31" customWidth="1"/>
    <col min="13279" max="13279" width="20.81640625" style="31" customWidth="1"/>
    <col min="13280" max="13280" width="16.08984375" style="31" customWidth="1"/>
    <col min="13281" max="13281" width="16.7265625" style="31" customWidth="1"/>
    <col min="13282" max="13282" width="15.7265625" style="31" customWidth="1"/>
    <col min="13283" max="13283" width="18.36328125" style="31" customWidth="1"/>
    <col min="13284" max="13284" width="19.81640625" style="31" customWidth="1"/>
    <col min="13285" max="13285" width="23.26953125" style="31" customWidth="1"/>
    <col min="13286" max="13286" width="19.81640625" style="31" customWidth="1"/>
    <col min="13287" max="13287" width="17.08984375" style="31" customWidth="1"/>
    <col min="13288" max="13289" width="24.81640625" style="31" customWidth="1"/>
    <col min="13290" max="13290" width="21.6328125" style="31" customWidth="1"/>
    <col min="13291" max="13291" width="0" style="31" hidden="1" customWidth="1"/>
    <col min="13292" max="13292" width="24.08984375" style="31" customWidth="1"/>
    <col min="13293" max="13293" width="21.1796875" style="31" customWidth="1"/>
    <col min="13294" max="13294" width="23.81640625" style="31" customWidth="1"/>
    <col min="13295" max="13295" width="21.453125" style="31" customWidth="1"/>
    <col min="13296" max="13296" width="15.36328125" style="31" customWidth="1"/>
    <col min="13297" max="13300" width="0" style="31" hidden="1" customWidth="1"/>
    <col min="13301" max="13301" width="2.08984375" style="31" customWidth="1"/>
    <col min="13302" max="13302" width="18.36328125" style="31" customWidth="1"/>
    <col min="13303" max="13303" width="20.26953125" style="31" customWidth="1"/>
    <col min="13304" max="13304" width="22.26953125" style="31" customWidth="1"/>
    <col min="13305" max="13305" width="23.81640625" style="31" customWidth="1"/>
    <col min="13306" max="13306" width="20.81640625" style="31" customWidth="1"/>
    <col min="13307" max="13307" width="9.36328125" style="31" customWidth="1"/>
    <col min="13308" max="13308" width="26.90625" style="31" customWidth="1"/>
    <col min="13309" max="13309" width="16.08984375" style="31" customWidth="1"/>
    <col min="13310" max="13518" width="7.90625" style="31"/>
    <col min="13519" max="13519" width="2.6328125" style="31" customWidth="1"/>
    <col min="13520" max="13520" width="5.90625" style="31" customWidth="1"/>
    <col min="13521" max="13521" width="5.54296875" style="31" customWidth="1"/>
    <col min="13522" max="13525" width="2.6328125" style="31" customWidth="1"/>
    <col min="13526" max="13526" width="8.453125" style="31" customWidth="1"/>
    <col min="13527" max="13527" width="2.6328125" style="31" customWidth="1"/>
    <col min="13528" max="13528" width="31.26953125" style="31" customWidth="1"/>
    <col min="13529" max="13531" width="0" style="31" hidden="1" customWidth="1"/>
    <col min="13532" max="13532" width="24.26953125" style="31" customWidth="1"/>
    <col min="13533" max="13533" width="17.7265625" style="31" customWidth="1"/>
    <col min="13534" max="13534" width="19.7265625" style="31" customWidth="1"/>
    <col min="13535" max="13535" width="20.81640625" style="31" customWidth="1"/>
    <col min="13536" max="13536" width="16.08984375" style="31" customWidth="1"/>
    <col min="13537" max="13537" width="16.7265625" style="31" customWidth="1"/>
    <col min="13538" max="13538" width="15.7265625" style="31" customWidth="1"/>
    <col min="13539" max="13539" width="18.36328125" style="31" customWidth="1"/>
    <col min="13540" max="13540" width="19.81640625" style="31" customWidth="1"/>
    <col min="13541" max="13541" width="23.26953125" style="31" customWidth="1"/>
    <col min="13542" max="13542" width="19.81640625" style="31" customWidth="1"/>
    <col min="13543" max="13543" width="17.08984375" style="31" customWidth="1"/>
    <col min="13544" max="13545" width="24.81640625" style="31" customWidth="1"/>
    <col min="13546" max="13546" width="21.6328125" style="31" customWidth="1"/>
    <col min="13547" max="13547" width="0" style="31" hidden="1" customWidth="1"/>
    <col min="13548" max="13548" width="24.08984375" style="31" customWidth="1"/>
    <col min="13549" max="13549" width="21.1796875" style="31" customWidth="1"/>
    <col min="13550" max="13550" width="23.81640625" style="31" customWidth="1"/>
    <col min="13551" max="13551" width="21.453125" style="31" customWidth="1"/>
    <col min="13552" max="13552" width="15.36328125" style="31" customWidth="1"/>
    <col min="13553" max="13556" width="0" style="31" hidden="1" customWidth="1"/>
    <col min="13557" max="13557" width="2.08984375" style="31" customWidth="1"/>
    <col min="13558" max="13558" width="18.36328125" style="31" customWidth="1"/>
    <col min="13559" max="13559" width="20.26953125" style="31" customWidth="1"/>
    <col min="13560" max="13560" width="22.26953125" style="31" customWidth="1"/>
    <col min="13561" max="13561" width="23.81640625" style="31" customWidth="1"/>
    <col min="13562" max="13562" width="20.81640625" style="31" customWidth="1"/>
    <col min="13563" max="13563" width="9.36328125" style="31" customWidth="1"/>
    <col min="13564" max="13564" width="26.90625" style="31" customWidth="1"/>
    <col min="13565" max="13565" width="16.08984375" style="31" customWidth="1"/>
    <col min="13566" max="13774" width="7.90625" style="31"/>
    <col min="13775" max="13775" width="2.6328125" style="31" customWidth="1"/>
    <col min="13776" max="13776" width="5.90625" style="31" customWidth="1"/>
    <col min="13777" max="13777" width="5.54296875" style="31" customWidth="1"/>
    <col min="13778" max="13781" width="2.6328125" style="31" customWidth="1"/>
    <col min="13782" max="13782" width="8.453125" style="31" customWidth="1"/>
    <col min="13783" max="13783" width="2.6328125" style="31" customWidth="1"/>
    <col min="13784" max="13784" width="31.26953125" style="31" customWidth="1"/>
    <col min="13785" max="13787" width="0" style="31" hidden="1" customWidth="1"/>
    <col min="13788" max="13788" width="24.26953125" style="31" customWidth="1"/>
    <col min="13789" max="13789" width="17.7265625" style="31" customWidth="1"/>
    <col min="13790" max="13790" width="19.7265625" style="31" customWidth="1"/>
    <col min="13791" max="13791" width="20.81640625" style="31" customWidth="1"/>
    <col min="13792" max="13792" width="16.08984375" style="31" customWidth="1"/>
    <col min="13793" max="13793" width="16.7265625" style="31" customWidth="1"/>
    <col min="13794" max="13794" width="15.7265625" style="31" customWidth="1"/>
    <col min="13795" max="13795" width="18.36328125" style="31" customWidth="1"/>
    <col min="13796" max="13796" width="19.81640625" style="31" customWidth="1"/>
    <col min="13797" max="13797" width="23.26953125" style="31" customWidth="1"/>
    <col min="13798" max="13798" width="19.81640625" style="31" customWidth="1"/>
    <col min="13799" max="13799" width="17.08984375" style="31" customWidth="1"/>
    <col min="13800" max="13801" width="24.81640625" style="31" customWidth="1"/>
    <col min="13802" max="13802" width="21.6328125" style="31" customWidth="1"/>
    <col min="13803" max="13803" width="0" style="31" hidden="1" customWidth="1"/>
    <col min="13804" max="13804" width="24.08984375" style="31" customWidth="1"/>
    <col min="13805" max="13805" width="21.1796875" style="31" customWidth="1"/>
    <col min="13806" max="13806" width="23.81640625" style="31" customWidth="1"/>
    <col min="13807" max="13807" width="21.453125" style="31" customWidth="1"/>
    <col min="13808" max="13808" width="15.36328125" style="31" customWidth="1"/>
    <col min="13809" max="13812" width="0" style="31" hidden="1" customWidth="1"/>
    <col min="13813" max="13813" width="2.08984375" style="31" customWidth="1"/>
    <col min="13814" max="13814" width="18.36328125" style="31" customWidth="1"/>
    <col min="13815" max="13815" width="20.26953125" style="31" customWidth="1"/>
    <col min="13816" max="13816" width="22.26953125" style="31" customWidth="1"/>
    <col min="13817" max="13817" width="23.81640625" style="31" customWidth="1"/>
    <col min="13818" max="13818" width="20.81640625" style="31" customWidth="1"/>
    <col min="13819" max="13819" width="9.36328125" style="31" customWidth="1"/>
    <col min="13820" max="13820" width="26.90625" style="31" customWidth="1"/>
    <col min="13821" max="13821" width="16.08984375" style="31" customWidth="1"/>
    <col min="13822" max="14030" width="7.90625" style="31"/>
    <col min="14031" max="14031" width="2.6328125" style="31" customWidth="1"/>
    <col min="14032" max="14032" width="5.90625" style="31" customWidth="1"/>
    <col min="14033" max="14033" width="5.54296875" style="31" customWidth="1"/>
    <col min="14034" max="14037" width="2.6328125" style="31" customWidth="1"/>
    <col min="14038" max="14038" width="8.453125" style="31" customWidth="1"/>
    <col min="14039" max="14039" width="2.6328125" style="31" customWidth="1"/>
    <col min="14040" max="14040" width="31.26953125" style="31" customWidth="1"/>
    <col min="14041" max="14043" width="0" style="31" hidden="1" customWidth="1"/>
    <col min="14044" max="14044" width="24.26953125" style="31" customWidth="1"/>
    <col min="14045" max="14045" width="17.7265625" style="31" customWidth="1"/>
    <col min="14046" max="14046" width="19.7265625" style="31" customWidth="1"/>
    <col min="14047" max="14047" width="20.81640625" style="31" customWidth="1"/>
    <col min="14048" max="14048" width="16.08984375" style="31" customWidth="1"/>
    <col min="14049" max="14049" width="16.7265625" style="31" customWidth="1"/>
    <col min="14050" max="14050" width="15.7265625" style="31" customWidth="1"/>
    <col min="14051" max="14051" width="18.36328125" style="31" customWidth="1"/>
    <col min="14052" max="14052" width="19.81640625" style="31" customWidth="1"/>
    <col min="14053" max="14053" width="23.26953125" style="31" customWidth="1"/>
    <col min="14054" max="14054" width="19.81640625" style="31" customWidth="1"/>
    <col min="14055" max="14055" width="17.08984375" style="31" customWidth="1"/>
    <col min="14056" max="14057" width="24.81640625" style="31" customWidth="1"/>
    <col min="14058" max="14058" width="21.6328125" style="31" customWidth="1"/>
    <col min="14059" max="14059" width="0" style="31" hidden="1" customWidth="1"/>
    <col min="14060" max="14060" width="24.08984375" style="31" customWidth="1"/>
    <col min="14061" max="14061" width="21.1796875" style="31" customWidth="1"/>
    <col min="14062" max="14062" width="23.81640625" style="31" customWidth="1"/>
    <col min="14063" max="14063" width="21.453125" style="31" customWidth="1"/>
    <col min="14064" max="14064" width="15.36328125" style="31" customWidth="1"/>
    <col min="14065" max="14068" width="0" style="31" hidden="1" customWidth="1"/>
    <col min="14069" max="14069" width="2.08984375" style="31" customWidth="1"/>
    <col min="14070" max="14070" width="18.36328125" style="31" customWidth="1"/>
    <col min="14071" max="14071" width="20.26953125" style="31" customWidth="1"/>
    <col min="14072" max="14072" width="22.26953125" style="31" customWidth="1"/>
    <col min="14073" max="14073" width="23.81640625" style="31" customWidth="1"/>
    <col min="14074" max="14074" width="20.81640625" style="31" customWidth="1"/>
    <col min="14075" max="14075" width="9.36328125" style="31" customWidth="1"/>
    <col min="14076" max="14076" width="26.90625" style="31" customWidth="1"/>
    <col min="14077" max="14077" width="16.08984375" style="31" customWidth="1"/>
    <col min="14078" max="14286" width="7.90625" style="31"/>
    <col min="14287" max="14287" width="2.6328125" style="31" customWidth="1"/>
    <col min="14288" max="14288" width="5.90625" style="31" customWidth="1"/>
    <col min="14289" max="14289" width="5.54296875" style="31" customWidth="1"/>
    <col min="14290" max="14293" width="2.6328125" style="31" customWidth="1"/>
    <col min="14294" max="14294" width="8.453125" style="31" customWidth="1"/>
    <col min="14295" max="14295" width="2.6328125" style="31" customWidth="1"/>
    <col min="14296" max="14296" width="31.26953125" style="31" customWidth="1"/>
    <col min="14297" max="14299" width="0" style="31" hidden="1" customWidth="1"/>
    <col min="14300" max="14300" width="24.26953125" style="31" customWidth="1"/>
    <col min="14301" max="14301" width="17.7265625" style="31" customWidth="1"/>
    <col min="14302" max="14302" width="19.7265625" style="31" customWidth="1"/>
    <col min="14303" max="14303" width="20.81640625" style="31" customWidth="1"/>
    <col min="14304" max="14304" width="16.08984375" style="31" customWidth="1"/>
    <col min="14305" max="14305" width="16.7265625" style="31" customWidth="1"/>
    <col min="14306" max="14306" width="15.7265625" style="31" customWidth="1"/>
    <col min="14307" max="14307" width="18.36328125" style="31" customWidth="1"/>
    <col min="14308" max="14308" width="19.81640625" style="31" customWidth="1"/>
    <col min="14309" max="14309" width="23.26953125" style="31" customWidth="1"/>
    <col min="14310" max="14310" width="19.81640625" style="31" customWidth="1"/>
    <col min="14311" max="14311" width="17.08984375" style="31" customWidth="1"/>
    <col min="14312" max="14313" width="24.81640625" style="31" customWidth="1"/>
    <col min="14314" max="14314" width="21.6328125" style="31" customWidth="1"/>
    <col min="14315" max="14315" width="0" style="31" hidden="1" customWidth="1"/>
    <col min="14316" max="14316" width="24.08984375" style="31" customWidth="1"/>
    <col min="14317" max="14317" width="21.1796875" style="31" customWidth="1"/>
    <col min="14318" max="14318" width="23.81640625" style="31" customWidth="1"/>
    <col min="14319" max="14319" width="21.453125" style="31" customWidth="1"/>
    <col min="14320" max="14320" width="15.36328125" style="31" customWidth="1"/>
    <col min="14321" max="14324" width="0" style="31" hidden="1" customWidth="1"/>
    <col min="14325" max="14325" width="2.08984375" style="31" customWidth="1"/>
    <col min="14326" max="14326" width="18.36328125" style="31" customWidth="1"/>
    <col min="14327" max="14327" width="20.26953125" style="31" customWidth="1"/>
    <col min="14328" max="14328" width="22.26953125" style="31" customWidth="1"/>
    <col min="14329" max="14329" width="23.81640625" style="31" customWidth="1"/>
    <col min="14330" max="14330" width="20.81640625" style="31" customWidth="1"/>
    <col min="14331" max="14331" width="9.36328125" style="31" customWidth="1"/>
    <col min="14332" max="14332" width="26.90625" style="31" customWidth="1"/>
    <col min="14333" max="14333" width="16.08984375" style="31" customWidth="1"/>
    <col min="14334" max="14542" width="7.90625" style="31"/>
    <col min="14543" max="14543" width="2.6328125" style="31" customWidth="1"/>
    <col min="14544" max="14544" width="5.90625" style="31" customWidth="1"/>
    <col min="14545" max="14545" width="5.54296875" style="31" customWidth="1"/>
    <col min="14546" max="14549" width="2.6328125" style="31" customWidth="1"/>
    <col min="14550" max="14550" width="8.453125" style="31" customWidth="1"/>
    <col min="14551" max="14551" width="2.6328125" style="31" customWidth="1"/>
    <col min="14552" max="14552" width="31.26953125" style="31" customWidth="1"/>
    <col min="14553" max="14555" width="0" style="31" hidden="1" customWidth="1"/>
    <col min="14556" max="14556" width="24.26953125" style="31" customWidth="1"/>
    <col min="14557" max="14557" width="17.7265625" style="31" customWidth="1"/>
    <col min="14558" max="14558" width="19.7265625" style="31" customWidth="1"/>
    <col min="14559" max="14559" width="20.81640625" style="31" customWidth="1"/>
    <col min="14560" max="14560" width="16.08984375" style="31" customWidth="1"/>
    <col min="14561" max="14561" width="16.7265625" style="31" customWidth="1"/>
    <col min="14562" max="14562" width="15.7265625" style="31" customWidth="1"/>
    <col min="14563" max="14563" width="18.36328125" style="31" customWidth="1"/>
    <col min="14564" max="14564" width="19.81640625" style="31" customWidth="1"/>
    <col min="14565" max="14565" width="23.26953125" style="31" customWidth="1"/>
    <col min="14566" max="14566" width="19.81640625" style="31" customWidth="1"/>
    <col min="14567" max="14567" width="17.08984375" style="31" customWidth="1"/>
    <col min="14568" max="14569" width="24.81640625" style="31" customWidth="1"/>
    <col min="14570" max="14570" width="21.6328125" style="31" customWidth="1"/>
    <col min="14571" max="14571" width="0" style="31" hidden="1" customWidth="1"/>
    <col min="14572" max="14572" width="24.08984375" style="31" customWidth="1"/>
    <col min="14573" max="14573" width="21.1796875" style="31" customWidth="1"/>
    <col min="14574" max="14574" width="23.81640625" style="31" customWidth="1"/>
    <col min="14575" max="14575" width="21.453125" style="31" customWidth="1"/>
    <col min="14576" max="14576" width="15.36328125" style="31" customWidth="1"/>
    <col min="14577" max="14580" width="0" style="31" hidden="1" customWidth="1"/>
    <col min="14581" max="14581" width="2.08984375" style="31" customWidth="1"/>
    <col min="14582" max="14582" width="18.36328125" style="31" customWidth="1"/>
    <col min="14583" max="14583" width="20.26953125" style="31" customWidth="1"/>
    <col min="14584" max="14584" width="22.26953125" style="31" customWidth="1"/>
    <col min="14585" max="14585" width="23.81640625" style="31" customWidth="1"/>
    <col min="14586" max="14586" width="20.81640625" style="31" customWidth="1"/>
    <col min="14587" max="14587" width="9.36328125" style="31" customWidth="1"/>
    <col min="14588" max="14588" width="26.90625" style="31" customWidth="1"/>
    <col min="14589" max="14589" width="16.08984375" style="31" customWidth="1"/>
    <col min="14590" max="14798" width="7.90625" style="31"/>
    <col min="14799" max="14799" width="2.6328125" style="31" customWidth="1"/>
    <col min="14800" max="14800" width="5.90625" style="31" customWidth="1"/>
    <col min="14801" max="14801" width="5.54296875" style="31" customWidth="1"/>
    <col min="14802" max="14805" width="2.6328125" style="31" customWidth="1"/>
    <col min="14806" max="14806" width="8.453125" style="31" customWidth="1"/>
    <col min="14807" max="14807" width="2.6328125" style="31" customWidth="1"/>
    <col min="14808" max="14808" width="31.26953125" style="31" customWidth="1"/>
    <col min="14809" max="14811" width="0" style="31" hidden="1" customWidth="1"/>
    <col min="14812" max="14812" width="24.26953125" style="31" customWidth="1"/>
    <col min="14813" max="14813" width="17.7265625" style="31" customWidth="1"/>
    <col min="14814" max="14814" width="19.7265625" style="31" customWidth="1"/>
    <col min="14815" max="14815" width="20.81640625" style="31" customWidth="1"/>
    <col min="14816" max="14816" width="16.08984375" style="31" customWidth="1"/>
    <col min="14817" max="14817" width="16.7265625" style="31" customWidth="1"/>
    <col min="14818" max="14818" width="15.7265625" style="31" customWidth="1"/>
    <col min="14819" max="14819" width="18.36328125" style="31" customWidth="1"/>
    <col min="14820" max="14820" width="19.81640625" style="31" customWidth="1"/>
    <col min="14821" max="14821" width="23.26953125" style="31" customWidth="1"/>
    <col min="14822" max="14822" width="19.81640625" style="31" customWidth="1"/>
    <col min="14823" max="14823" width="17.08984375" style="31" customWidth="1"/>
    <col min="14824" max="14825" width="24.81640625" style="31" customWidth="1"/>
    <col min="14826" max="14826" width="21.6328125" style="31" customWidth="1"/>
    <col min="14827" max="14827" width="0" style="31" hidden="1" customWidth="1"/>
    <col min="14828" max="14828" width="24.08984375" style="31" customWidth="1"/>
    <col min="14829" max="14829" width="21.1796875" style="31" customWidth="1"/>
    <col min="14830" max="14830" width="23.81640625" style="31" customWidth="1"/>
    <col min="14831" max="14831" width="21.453125" style="31" customWidth="1"/>
    <col min="14832" max="14832" width="15.36328125" style="31" customWidth="1"/>
    <col min="14833" max="14836" width="0" style="31" hidden="1" customWidth="1"/>
    <col min="14837" max="14837" width="2.08984375" style="31" customWidth="1"/>
    <col min="14838" max="14838" width="18.36328125" style="31" customWidth="1"/>
    <col min="14839" max="14839" width="20.26953125" style="31" customWidth="1"/>
    <col min="14840" max="14840" width="22.26953125" style="31" customWidth="1"/>
    <col min="14841" max="14841" width="23.81640625" style="31" customWidth="1"/>
    <col min="14842" max="14842" width="20.81640625" style="31" customWidth="1"/>
    <col min="14843" max="14843" width="9.36328125" style="31" customWidth="1"/>
    <col min="14844" max="14844" width="26.90625" style="31" customWidth="1"/>
    <col min="14845" max="14845" width="16.08984375" style="31" customWidth="1"/>
    <col min="14846" max="15054" width="7.90625" style="31"/>
    <col min="15055" max="15055" width="2.6328125" style="31" customWidth="1"/>
    <col min="15056" max="15056" width="5.90625" style="31" customWidth="1"/>
    <col min="15057" max="15057" width="5.54296875" style="31" customWidth="1"/>
    <col min="15058" max="15061" width="2.6328125" style="31" customWidth="1"/>
    <col min="15062" max="15062" width="8.453125" style="31" customWidth="1"/>
    <col min="15063" max="15063" width="2.6328125" style="31" customWidth="1"/>
    <col min="15064" max="15064" width="31.26953125" style="31" customWidth="1"/>
    <col min="15065" max="15067" width="0" style="31" hidden="1" customWidth="1"/>
    <col min="15068" max="15068" width="24.26953125" style="31" customWidth="1"/>
    <col min="15069" max="15069" width="17.7265625" style="31" customWidth="1"/>
    <col min="15070" max="15070" width="19.7265625" style="31" customWidth="1"/>
    <col min="15071" max="15071" width="20.81640625" style="31" customWidth="1"/>
    <col min="15072" max="15072" width="16.08984375" style="31" customWidth="1"/>
    <col min="15073" max="15073" width="16.7265625" style="31" customWidth="1"/>
    <col min="15074" max="15074" width="15.7265625" style="31" customWidth="1"/>
    <col min="15075" max="15075" width="18.36328125" style="31" customWidth="1"/>
    <col min="15076" max="15076" width="19.81640625" style="31" customWidth="1"/>
    <col min="15077" max="15077" width="23.26953125" style="31" customWidth="1"/>
    <col min="15078" max="15078" width="19.81640625" style="31" customWidth="1"/>
    <col min="15079" max="15079" width="17.08984375" style="31" customWidth="1"/>
    <col min="15080" max="15081" width="24.81640625" style="31" customWidth="1"/>
    <col min="15082" max="15082" width="21.6328125" style="31" customWidth="1"/>
    <col min="15083" max="15083" width="0" style="31" hidden="1" customWidth="1"/>
    <col min="15084" max="15084" width="24.08984375" style="31" customWidth="1"/>
    <col min="15085" max="15085" width="21.1796875" style="31" customWidth="1"/>
    <col min="15086" max="15086" width="23.81640625" style="31" customWidth="1"/>
    <col min="15087" max="15087" width="21.453125" style="31" customWidth="1"/>
    <col min="15088" max="15088" width="15.36328125" style="31" customWidth="1"/>
    <col min="15089" max="15092" width="0" style="31" hidden="1" customWidth="1"/>
    <col min="15093" max="15093" width="2.08984375" style="31" customWidth="1"/>
    <col min="15094" max="15094" width="18.36328125" style="31" customWidth="1"/>
    <col min="15095" max="15095" width="20.26953125" style="31" customWidth="1"/>
    <col min="15096" max="15096" width="22.26953125" style="31" customWidth="1"/>
    <col min="15097" max="15097" width="23.81640625" style="31" customWidth="1"/>
    <col min="15098" max="15098" width="20.81640625" style="31" customWidth="1"/>
    <col min="15099" max="15099" width="9.36328125" style="31" customWidth="1"/>
    <col min="15100" max="15100" width="26.90625" style="31" customWidth="1"/>
    <col min="15101" max="15101" width="16.08984375" style="31" customWidth="1"/>
    <col min="15102" max="15310" width="7.90625" style="31"/>
    <col min="15311" max="15311" width="2.6328125" style="31" customWidth="1"/>
    <col min="15312" max="15312" width="5.90625" style="31" customWidth="1"/>
    <col min="15313" max="15313" width="5.54296875" style="31" customWidth="1"/>
    <col min="15314" max="15317" width="2.6328125" style="31" customWidth="1"/>
    <col min="15318" max="15318" width="8.453125" style="31" customWidth="1"/>
    <col min="15319" max="15319" width="2.6328125" style="31" customWidth="1"/>
    <col min="15320" max="15320" width="31.26953125" style="31" customWidth="1"/>
    <col min="15321" max="15323" width="0" style="31" hidden="1" customWidth="1"/>
    <col min="15324" max="15324" width="24.26953125" style="31" customWidth="1"/>
    <col min="15325" max="15325" width="17.7265625" style="31" customWidth="1"/>
    <col min="15326" max="15326" width="19.7265625" style="31" customWidth="1"/>
    <col min="15327" max="15327" width="20.81640625" style="31" customWidth="1"/>
    <col min="15328" max="15328" width="16.08984375" style="31" customWidth="1"/>
    <col min="15329" max="15329" width="16.7265625" style="31" customWidth="1"/>
    <col min="15330" max="15330" width="15.7265625" style="31" customWidth="1"/>
    <col min="15331" max="15331" width="18.36328125" style="31" customWidth="1"/>
    <col min="15332" max="15332" width="19.81640625" style="31" customWidth="1"/>
    <col min="15333" max="15333" width="23.26953125" style="31" customWidth="1"/>
    <col min="15334" max="15334" width="19.81640625" style="31" customWidth="1"/>
    <col min="15335" max="15335" width="17.08984375" style="31" customWidth="1"/>
    <col min="15336" max="15337" width="24.81640625" style="31" customWidth="1"/>
    <col min="15338" max="15338" width="21.6328125" style="31" customWidth="1"/>
    <col min="15339" max="15339" width="0" style="31" hidden="1" customWidth="1"/>
    <col min="15340" max="15340" width="24.08984375" style="31" customWidth="1"/>
    <col min="15341" max="15341" width="21.1796875" style="31" customWidth="1"/>
    <col min="15342" max="15342" width="23.81640625" style="31" customWidth="1"/>
    <col min="15343" max="15343" width="21.453125" style="31" customWidth="1"/>
    <col min="15344" max="15344" width="15.36328125" style="31" customWidth="1"/>
    <col min="15345" max="15348" width="0" style="31" hidden="1" customWidth="1"/>
    <col min="15349" max="15349" width="2.08984375" style="31" customWidth="1"/>
    <col min="15350" max="15350" width="18.36328125" style="31" customWidth="1"/>
    <col min="15351" max="15351" width="20.26953125" style="31" customWidth="1"/>
    <col min="15352" max="15352" width="22.26953125" style="31" customWidth="1"/>
    <col min="15353" max="15353" width="23.81640625" style="31" customWidth="1"/>
    <col min="15354" max="15354" width="20.81640625" style="31" customWidth="1"/>
    <col min="15355" max="15355" width="9.36328125" style="31" customWidth="1"/>
    <col min="15356" max="15356" width="26.90625" style="31" customWidth="1"/>
    <col min="15357" max="15357" width="16.08984375" style="31" customWidth="1"/>
    <col min="15358" max="15566" width="7.90625" style="31"/>
    <col min="15567" max="15567" width="2.6328125" style="31" customWidth="1"/>
    <col min="15568" max="15568" width="5.90625" style="31" customWidth="1"/>
    <col min="15569" max="15569" width="5.54296875" style="31" customWidth="1"/>
    <col min="15570" max="15573" width="2.6328125" style="31" customWidth="1"/>
    <col min="15574" max="15574" width="8.453125" style="31" customWidth="1"/>
    <col min="15575" max="15575" width="2.6328125" style="31" customWidth="1"/>
    <col min="15576" max="15576" width="31.26953125" style="31" customWidth="1"/>
    <col min="15577" max="15579" width="0" style="31" hidden="1" customWidth="1"/>
    <col min="15580" max="15580" width="24.26953125" style="31" customWidth="1"/>
    <col min="15581" max="15581" width="17.7265625" style="31" customWidth="1"/>
    <col min="15582" max="15582" width="19.7265625" style="31" customWidth="1"/>
    <col min="15583" max="15583" width="20.81640625" style="31" customWidth="1"/>
    <col min="15584" max="15584" width="16.08984375" style="31" customWidth="1"/>
    <col min="15585" max="15585" width="16.7265625" style="31" customWidth="1"/>
    <col min="15586" max="15586" width="15.7265625" style="31" customWidth="1"/>
    <col min="15587" max="15587" width="18.36328125" style="31" customWidth="1"/>
    <col min="15588" max="15588" width="19.81640625" style="31" customWidth="1"/>
    <col min="15589" max="15589" width="23.26953125" style="31" customWidth="1"/>
    <col min="15590" max="15590" width="19.81640625" style="31" customWidth="1"/>
    <col min="15591" max="15591" width="17.08984375" style="31" customWidth="1"/>
    <col min="15592" max="15593" width="24.81640625" style="31" customWidth="1"/>
    <col min="15594" max="15594" width="21.6328125" style="31" customWidth="1"/>
    <col min="15595" max="15595" width="0" style="31" hidden="1" customWidth="1"/>
    <col min="15596" max="15596" width="24.08984375" style="31" customWidth="1"/>
    <col min="15597" max="15597" width="21.1796875" style="31" customWidth="1"/>
    <col min="15598" max="15598" width="23.81640625" style="31" customWidth="1"/>
    <col min="15599" max="15599" width="21.453125" style="31" customWidth="1"/>
    <col min="15600" max="15600" width="15.36328125" style="31" customWidth="1"/>
    <col min="15601" max="15604" width="0" style="31" hidden="1" customWidth="1"/>
    <col min="15605" max="15605" width="2.08984375" style="31" customWidth="1"/>
    <col min="15606" max="15606" width="18.36328125" style="31" customWidth="1"/>
    <col min="15607" max="15607" width="20.26953125" style="31" customWidth="1"/>
    <col min="15608" max="15608" width="22.26953125" style="31" customWidth="1"/>
    <col min="15609" max="15609" width="23.81640625" style="31" customWidth="1"/>
    <col min="15610" max="15610" width="20.81640625" style="31" customWidth="1"/>
    <col min="15611" max="15611" width="9.36328125" style="31" customWidth="1"/>
    <col min="15612" max="15612" width="26.90625" style="31" customWidth="1"/>
    <col min="15613" max="15613" width="16.08984375" style="31" customWidth="1"/>
    <col min="15614" max="15822" width="7.90625" style="31"/>
    <col min="15823" max="15823" width="2.6328125" style="31" customWidth="1"/>
    <col min="15824" max="15824" width="5.90625" style="31" customWidth="1"/>
    <col min="15825" max="15825" width="5.54296875" style="31" customWidth="1"/>
    <col min="15826" max="15829" width="2.6328125" style="31" customWidth="1"/>
    <col min="15830" max="15830" width="8.453125" style="31" customWidth="1"/>
    <col min="15831" max="15831" width="2.6328125" style="31" customWidth="1"/>
    <col min="15832" max="15832" width="31.26953125" style="31" customWidth="1"/>
    <col min="15833" max="15835" width="0" style="31" hidden="1" customWidth="1"/>
    <col min="15836" max="15836" width="24.26953125" style="31" customWidth="1"/>
    <col min="15837" max="15837" width="17.7265625" style="31" customWidth="1"/>
    <col min="15838" max="15838" width="19.7265625" style="31" customWidth="1"/>
    <col min="15839" max="15839" width="20.81640625" style="31" customWidth="1"/>
    <col min="15840" max="15840" width="16.08984375" style="31" customWidth="1"/>
    <col min="15841" max="15841" width="16.7265625" style="31" customWidth="1"/>
    <col min="15842" max="15842" width="15.7265625" style="31" customWidth="1"/>
    <col min="15843" max="15843" width="18.36328125" style="31" customWidth="1"/>
    <col min="15844" max="15844" width="19.81640625" style="31" customWidth="1"/>
    <col min="15845" max="15845" width="23.26953125" style="31" customWidth="1"/>
    <col min="15846" max="15846" width="19.81640625" style="31" customWidth="1"/>
    <col min="15847" max="15847" width="17.08984375" style="31" customWidth="1"/>
    <col min="15848" max="15849" width="24.81640625" style="31" customWidth="1"/>
    <col min="15850" max="15850" width="21.6328125" style="31" customWidth="1"/>
    <col min="15851" max="15851" width="0" style="31" hidden="1" customWidth="1"/>
    <col min="15852" max="15852" width="24.08984375" style="31" customWidth="1"/>
    <col min="15853" max="15853" width="21.1796875" style="31" customWidth="1"/>
    <col min="15854" max="15854" width="23.81640625" style="31" customWidth="1"/>
    <col min="15855" max="15855" width="21.453125" style="31" customWidth="1"/>
    <col min="15856" max="15856" width="15.36328125" style="31" customWidth="1"/>
    <col min="15857" max="15860" width="0" style="31" hidden="1" customWidth="1"/>
    <col min="15861" max="15861" width="2.08984375" style="31" customWidth="1"/>
    <col min="15862" max="15862" width="18.36328125" style="31" customWidth="1"/>
    <col min="15863" max="15863" width="20.26953125" style="31" customWidth="1"/>
    <col min="15864" max="15864" width="22.26953125" style="31" customWidth="1"/>
    <col min="15865" max="15865" width="23.81640625" style="31" customWidth="1"/>
    <col min="15866" max="15866" width="20.81640625" style="31" customWidth="1"/>
    <col min="15867" max="15867" width="9.36328125" style="31" customWidth="1"/>
    <col min="15868" max="15868" width="26.90625" style="31" customWidth="1"/>
    <col min="15869" max="15869" width="16.08984375" style="31" customWidth="1"/>
    <col min="15870" max="16078" width="7.90625" style="31"/>
    <col min="16079" max="16079" width="2.6328125" style="31" customWidth="1"/>
    <col min="16080" max="16080" width="5.90625" style="31" customWidth="1"/>
    <col min="16081" max="16081" width="5.54296875" style="31" customWidth="1"/>
    <col min="16082" max="16085" width="2.6328125" style="31" customWidth="1"/>
    <col min="16086" max="16086" width="8.453125" style="31" customWidth="1"/>
    <col min="16087" max="16087" width="2.6328125" style="31" customWidth="1"/>
    <col min="16088" max="16088" width="31.26953125" style="31" customWidth="1"/>
    <col min="16089" max="16091" width="0" style="31" hidden="1" customWidth="1"/>
    <col min="16092" max="16092" width="24.26953125" style="31" customWidth="1"/>
    <col min="16093" max="16093" width="17.7265625" style="31" customWidth="1"/>
    <col min="16094" max="16094" width="19.7265625" style="31" customWidth="1"/>
    <col min="16095" max="16095" width="20.81640625" style="31" customWidth="1"/>
    <col min="16096" max="16096" width="16.08984375" style="31" customWidth="1"/>
    <col min="16097" max="16097" width="16.7265625" style="31" customWidth="1"/>
    <col min="16098" max="16098" width="15.7265625" style="31" customWidth="1"/>
    <col min="16099" max="16099" width="18.36328125" style="31" customWidth="1"/>
    <col min="16100" max="16100" width="19.81640625" style="31" customWidth="1"/>
    <col min="16101" max="16101" width="23.26953125" style="31" customWidth="1"/>
    <col min="16102" max="16102" width="19.81640625" style="31" customWidth="1"/>
    <col min="16103" max="16103" width="17.08984375" style="31" customWidth="1"/>
    <col min="16104" max="16105" width="24.81640625" style="31" customWidth="1"/>
    <col min="16106" max="16106" width="21.6328125" style="31" customWidth="1"/>
    <col min="16107" max="16107" width="0" style="31" hidden="1" customWidth="1"/>
    <col min="16108" max="16108" width="24.08984375" style="31" customWidth="1"/>
    <col min="16109" max="16109" width="21.1796875" style="31" customWidth="1"/>
    <col min="16110" max="16110" width="23.81640625" style="31" customWidth="1"/>
    <col min="16111" max="16111" width="21.453125" style="31" customWidth="1"/>
    <col min="16112" max="16112" width="15.36328125" style="31" customWidth="1"/>
    <col min="16113" max="16116" width="0" style="31" hidden="1" customWidth="1"/>
    <col min="16117" max="16117" width="2.08984375" style="31" customWidth="1"/>
    <col min="16118" max="16118" width="18.36328125" style="31" customWidth="1"/>
    <col min="16119" max="16119" width="20.26953125" style="31" customWidth="1"/>
    <col min="16120" max="16120" width="22.26953125" style="31" customWidth="1"/>
    <col min="16121" max="16121" width="23.81640625" style="31" customWidth="1"/>
    <col min="16122" max="16122" width="20.81640625" style="31" customWidth="1"/>
    <col min="16123" max="16123" width="9.36328125" style="31" customWidth="1"/>
    <col min="16124" max="16124" width="26.90625" style="31" customWidth="1"/>
    <col min="16125" max="16125" width="16.08984375" style="31" customWidth="1"/>
    <col min="16126" max="16384" width="7.90625" style="31"/>
  </cols>
  <sheetData>
    <row r="1" spans="1:12" ht="30.95" customHeight="1" x14ac:dyDescent="0.25">
      <c r="A1" s="286" t="s">
        <v>136</v>
      </c>
      <c r="B1" s="286"/>
      <c r="C1" s="286"/>
      <c r="D1" s="286"/>
      <c r="E1" s="286"/>
      <c r="F1" s="286"/>
      <c r="G1" s="286"/>
      <c r="H1" s="286"/>
    </row>
    <row r="2" spans="1:12" ht="25.35" customHeight="1" x14ac:dyDescent="0.35">
      <c r="A2" s="287" t="s">
        <v>294</v>
      </c>
      <c r="B2" s="287"/>
      <c r="C2" s="287"/>
      <c r="D2" s="287"/>
      <c r="E2" s="287"/>
      <c r="F2" s="287"/>
      <c r="G2" s="287"/>
      <c r="H2" s="287"/>
    </row>
    <row r="3" spans="1:12" ht="36.75" customHeight="1" x14ac:dyDescent="0.4">
      <c r="A3" s="33"/>
      <c r="B3" s="288" t="s">
        <v>295</v>
      </c>
      <c r="C3" s="288"/>
      <c r="D3" s="288"/>
      <c r="E3" s="288"/>
      <c r="F3" s="288"/>
      <c r="G3" s="34"/>
      <c r="H3" s="33"/>
      <c r="I3" s="33"/>
      <c r="J3" s="33"/>
      <c r="K3" s="33"/>
      <c r="L3" s="33"/>
    </row>
    <row r="4" spans="1:12" ht="27.75" customHeight="1" x14ac:dyDescent="0.25">
      <c r="A4" s="35" t="s">
        <v>137</v>
      </c>
      <c r="B4" s="141" t="s">
        <v>137</v>
      </c>
      <c r="C4" s="141" t="s">
        <v>137</v>
      </c>
      <c r="D4" s="141" t="s">
        <v>137</v>
      </c>
      <c r="E4" s="141" t="s">
        <v>137</v>
      </c>
      <c r="F4" s="141" t="s">
        <v>137</v>
      </c>
      <c r="G4" s="142"/>
      <c r="H4" s="143"/>
      <c r="I4" s="143"/>
      <c r="J4" s="143"/>
      <c r="K4" s="143"/>
      <c r="L4" s="143"/>
    </row>
    <row r="5" spans="1:12" ht="102.75" customHeight="1" x14ac:dyDescent="0.25">
      <c r="A5" s="36" t="s">
        <v>138</v>
      </c>
      <c r="B5" s="144" t="s">
        <v>139</v>
      </c>
      <c r="C5" s="144" t="s">
        <v>140</v>
      </c>
      <c r="D5" s="144" t="s">
        <v>141</v>
      </c>
      <c r="E5" s="144" t="s">
        <v>142</v>
      </c>
      <c r="F5" s="144" t="s">
        <v>143</v>
      </c>
      <c r="G5" s="145" t="s">
        <v>147</v>
      </c>
      <c r="H5" s="145" t="s">
        <v>281</v>
      </c>
      <c r="I5" s="145" t="s">
        <v>280</v>
      </c>
      <c r="J5" s="145" t="s">
        <v>279</v>
      </c>
      <c r="K5" s="145" t="s">
        <v>278</v>
      </c>
      <c r="L5" s="145" t="s">
        <v>277</v>
      </c>
    </row>
    <row r="6" spans="1:12" s="37" customFormat="1" ht="51.6" customHeight="1" x14ac:dyDescent="0.25">
      <c r="A6" s="172"/>
      <c r="B6" s="173"/>
      <c r="C6" s="173"/>
      <c r="D6" s="173"/>
      <c r="E6" s="173"/>
      <c r="F6" s="174"/>
      <c r="G6" s="175"/>
      <c r="H6" s="176"/>
      <c r="I6" s="176"/>
      <c r="J6" s="176"/>
      <c r="K6" s="176"/>
      <c r="L6" s="177">
        <f>SUM(K7)</f>
        <v>40830000</v>
      </c>
    </row>
    <row r="7" spans="1:12" s="39" customFormat="1" ht="55.35" customHeight="1" x14ac:dyDescent="0.2">
      <c r="A7" s="170" t="s">
        <v>32</v>
      </c>
      <c r="B7" s="161" t="s">
        <v>151</v>
      </c>
      <c r="C7" s="161" t="s">
        <v>152</v>
      </c>
      <c r="D7" s="161"/>
      <c r="E7" s="161"/>
      <c r="F7" s="161"/>
      <c r="G7" s="162" t="s">
        <v>153</v>
      </c>
      <c r="H7" s="171"/>
      <c r="I7" s="171"/>
      <c r="J7" s="171"/>
      <c r="K7" s="135">
        <f>SUM(J8)</f>
        <v>40830000</v>
      </c>
      <c r="L7" s="171"/>
    </row>
    <row r="8" spans="1:12" s="41" customFormat="1" ht="93" customHeight="1" x14ac:dyDescent="0.2">
      <c r="A8" s="40"/>
      <c r="B8" s="156" t="s">
        <v>151</v>
      </c>
      <c r="C8" s="156" t="s">
        <v>152</v>
      </c>
      <c r="D8" s="156" t="s">
        <v>154</v>
      </c>
      <c r="E8" s="156"/>
      <c r="F8" s="156"/>
      <c r="G8" s="169" t="s">
        <v>155</v>
      </c>
      <c r="H8" s="59"/>
      <c r="I8" s="59"/>
      <c r="J8" s="59">
        <f>SUM(I9:I10)</f>
        <v>40830000</v>
      </c>
      <c r="K8" s="59"/>
      <c r="L8" s="59"/>
    </row>
    <row r="9" spans="1:12" s="41" customFormat="1" ht="40.5" customHeight="1" x14ac:dyDescent="0.2">
      <c r="A9" s="40" t="s">
        <v>32</v>
      </c>
      <c r="B9" s="167" t="s">
        <v>151</v>
      </c>
      <c r="C9" s="167" t="s">
        <v>152</v>
      </c>
      <c r="D9" s="167" t="s">
        <v>154</v>
      </c>
      <c r="E9" s="167" t="s">
        <v>156</v>
      </c>
      <c r="F9" s="152"/>
      <c r="G9" s="168" t="s">
        <v>157</v>
      </c>
      <c r="H9" s="43"/>
      <c r="I9" s="43">
        <v>38330000</v>
      </c>
      <c r="J9" s="43"/>
      <c r="K9" s="43"/>
      <c r="L9" s="43"/>
    </row>
    <row r="10" spans="1:12" s="41" customFormat="1" ht="50.25" customHeight="1" x14ac:dyDescent="0.2">
      <c r="A10" s="40"/>
      <c r="B10" s="167" t="s">
        <v>151</v>
      </c>
      <c r="C10" s="167" t="s">
        <v>152</v>
      </c>
      <c r="D10" s="167" t="s">
        <v>154</v>
      </c>
      <c r="E10" s="167" t="s">
        <v>158</v>
      </c>
      <c r="F10" s="152"/>
      <c r="G10" s="168" t="s">
        <v>159</v>
      </c>
      <c r="H10" s="43"/>
      <c r="I10" s="43">
        <v>2500000</v>
      </c>
      <c r="J10" s="43"/>
      <c r="K10" s="43"/>
      <c r="L10" s="43"/>
    </row>
    <row r="11" spans="1:12" s="32" customFormat="1" ht="44.25" customHeight="1" x14ac:dyDescent="0.2">
      <c r="A11" s="45" t="s">
        <v>32</v>
      </c>
      <c r="B11" s="46"/>
      <c r="C11" s="46"/>
      <c r="D11" s="46"/>
      <c r="E11" s="46"/>
      <c r="F11" s="46"/>
      <c r="G11" s="38"/>
      <c r="H11" s="47"/>
      <c r="I11" s="47"/>
      <c r="J11" s="47"/>
      <c r="K11" s="47"/>
      <c r="L11" s="47"/>
    </row>
    <row r="12" spans="1:12" s="41" customFormat="1" ht="23.25" x14ac:dyDescent="0.2">
      <c r="A12" s="40" t="s">
        <v>32</v>
      </c>
      <c r="B12" s="42">
        <v>2</v>
      </c>
      <c r="C12" s="42">
        <v>0</v>
      </c>
      <c r="D12" s="42">
        <v>4</v>
      </c>
      <c r="E12" s="42"/>
      <c r="F12" s="42"/>
      <c r="G12" s="48" t="s">
        <v>160</v>
      </c>
      <c r="H12" s="103"/>
      <c r="I12" s="103"/>
      <c r="J12" s="103"/>
      <c r="K12" s="103"/>
      <c r="L12" s="103"/>
    </row>
    <row r="13" spans="1:12" ht="8.25" customHeight="1" x14ac:dyDescent="0.25">
      <c r="A13" s="49"/>
      <c r="B13" s="50"/>
      <c r="C13" s="50"/>
      <c r="D13" s="50"/>
      <c r="E13" s="50"/>
      <c r="F13" s="50"/>
      <c r="G13" s="51"/>
      <c r="H13" s="52"/>
      <c r="I13" s="52"/>
      <c r="J13" s="52"/>
      <c r="K13" s="52"/>
      <c r="L13" s="52"/>
    </row>
    <row r="14" spans="1:12" ht="8.25" customHeight="1" x14ac:dyDescent="0.25">
      <c r="A14" s="49"/>
      <c r="B14" s="53"/>
      <c r="C14" s="53"/>
      <c r="D14" s="53"/>
      <c r="E14" s="53"/>
      <c r="F14" s="53"/>
      <c r="G14" s="54"/>
      <c r="H14" s="55"/>
      <c r="I14" s="55"/>
      <c r="J14" s="55"/>
      <c r="K14" s="55"/>
      <c r="L14" s="55"/>
    </row>
    <row r="15" spans="1:12" s="56" customFormat="1" ht="99" customHeight="1" x14ac:dyDescent="0.5">
      <c r="A15" s="163" t="s">
        <v>32</v>
      </c>
      <c r="B15" s="164" t="s">
        <v>154</v>
      </c>
      <c r="C15" s="164"/>
      <c r="D15" s="164"/>
      <c r="E15" s="164"/>
      <c r="F15" s="164"/>
      <c r="G15" s="165" t="s">
        <v>161</v>
      </c>
      <c r="H15" s="166"/>
      <c r="I15" s="166"/>
      <c r="J15" s="166"/>
      <c r="K15" s="166"/>
      <c r="L15" s="166">
        <f>SUM(K16:K59)</f>
        <v>2584700000</v>
      </c>
    </row>
    <row r="16" spans="1:12" s="60" customFormat="1" ht="70.5" x14ac:dyDescent="0.2">
      <c r="A16" s="139" t="s">
        <v>32</v>
      </c>
      <c r="B16" s="161" t="s">
        <v>154</v>
      </c>
      <c r="C16" s="161" t="s">
        <v>152</v>
      </c>
      <c r="D16" s="161"/>
      <c r="E16" s="161"/>
      <c r="F16" s="161"/>
      <c r="G16" s="162" t="s">
        <v>162</v>
      </c>
      <c r="H16" s="135"/>
      <c r="I16" s="135"/>
      <c r="J16" s="135"/>
      <c r="K16" s="135">
        <f>SUM(J17:J23)</f>
        <v>88600000</v>
      </c>
      <c r="L16" s="135"/>
    </row>
    <row r="17" spans="1:12" s="136" customFormat="1" ht="82.7" customHeight="1" x14ac:dyDescent="0.5">
      <c r="A17" s="137"/>
      <c r="B17" s="154" t="s">
        <v>154</v>
      </c>
      <c r="C17" s="154" t="s">
        <v>152</v>
      </c>
      <c r="D17" s="154" t="s">
        <v>152</v>
      </c>
      <c r="E17" s="154"/>
      <c r="F17" s="154"/>
      <c r="G17" s="155" t="s">
        <v>163</v>
      </c>
      <c r="H17" s="146"/>
      <c r="I17" s="146"/>
      <c r="J17" s="146">
        <f>SUM(I18:I23)</f>
        <v>88600000</v>
      </c>
      <c r="K17" s="146"/>
      <c r="L17" s="146"/>
    </row>
    <row r="18" spans="1:12" s="62" customFormat="1" ht="74.099999999999994" customHeight="1" x14ac:dyDescent="0.2">
      <c r="A18" s="45"/>
      <c r="B18" s="152" t="s">
        <v>154</v>
      </c>
      <c r="C18" s="152" t="s">
        <v>152</v>
      </c>
      <c r="D18" s="152" t="s">
        <v>152</v>
      </c>
      <c r="E18" s="152" t="s">
        <v>164</v>
      </c>
      <c r="F18" s="152"/>
      <c r="G18" s="153" t="s">
        <v>165</v>
      </c>
      <c r="H18" s="43"/>
      <c r="I18" s="43">
        <f>SUM(H19)</f>
        <v>5800000</v>
      </c>
      <c r="J18" s="43"/>
      <c r="K18" s="43"/>
      <c r="L18" s="43"/>
    </row>
    <row r="19" spans="1:12" s="60" customFormat="1" ht="40.5" x14ac:dyDescent="0.2">
      <c r="A19" s="45"/>
      <c r="B19" s="58" t="s">
        <v>154</v>
      </c>
      <c r="C19" s="58" t="s">
        <v>152</v>
      </c>
      <c r="D19" s="58" t="s">
        <v>152</v>
      </c>
      <c r="E19" s="58" t="s">
        <v>164</v>
      </c>
      <c r="F19" s="58" t="s">
        <v>166</v>
      </c>
      <c r="G19" s="63" t="s">
        <v>167</v>
      </c>
      <c r="H19" s="43">
        <v>5800000</v>
      </c>
      <c r="I19" s="43"/>
      <c r="J19" s="43"/>
      <c r="K19" s="43"/>
      <c r="L19" s="43"/>
    </row>
    <row r="20" spans="1:12" s="62" customFormat="1" ht="75.95" customHeight="1" x14ac:dyDescent="0.2">
      <c r="A20" s="45"/>
      <c r="B20" s="152" t="s">
        <v>154</v>
      </c>
      <c r="C20" s="152" t="s">
        <v>152</v>
      </c>
      <c r="D20" s="152" t="s">
        <v>152</v>
      </c>
      <c r="E20" s="152" t="s">
        <v>168</v>
      </c>
      <c r="F20" s="152"/>
      <c r="G20" s="153" t="s">
        <v>169</v>
      </c>
      <c r="H20" s="147"/>
      <c r="I20" s="44">
        <f>SUM(H21:H23)</f>
        <v>82800000</v>
      </c>
      <c r="J20" s="147"/>
      <c r="K20" s="147"/>
      <c r="L20" s="147"/>
    </row>
    <row r="21" spans="1:12" s="60" customFormat="1" ht="72" customHeight="1" x14ac:dyDescent="0.2">
      <c r="A21" s="57"/>
      <c r="B21" s="58" t="s">
        <v>154</v>
      </c>
      <c r="C21" s="58" t="s">
        <v>152</v>
      </c>
      <c r="D21" s="58" t="s">
        <v>152</v>
      </c>
      <c r="E21" s="58" t="s">
        <v>168</v>
      </c>
      <c r="F21" s="58" t="s">
        <v>171</v>
      </c>
      <c r="G21" s="63" t="s">
        <v>218</v>
      </c>
      <c r="H21" s="43">
        <v>64800000</v>
      </c>
      <c r="I21" s="43"/>
      <c r="J21" s="43"/>
      <c r="K21" s="43"/>
      <c r="L21" s="43"/>
    </row>
    <row r="22" spans="1:12" s="60" customFormat="1" ht="40.35" customHeight="1" x14ac:dyDescent="0.2">
      <c r="A22" s="57"/>
      <c r="B22" s="58" t="s">
        <v>154</v>
      </c>
      <c r="C22" s="58" t="s">
        <v>152</v>
      </c>
      <c r="D22" s="58" t="s">
        <v>152</v>
      </c>
      <c r="E22" s="58" t="s">
        <v>168</v>
      </c>
      <c r="F22" s="58" t="s">
        <v>158</v>
      </c>
      <c r="G22" s="63" t="s">
        <v>172</v>
      </c>
      <c r="H22" s="43">
        <v>9000000</v>
      </c>
      <c r="I22" s="43"/>
      <c r="J22" s="43"/>
      <c r="K22" s="43"/>
      <c r="L22" s="43"/>
    </row>
    <row r="23" spans="1:12" s="60" customFormat="1" ht="83.1" customHeight="1" x14ac:dyDescent="0.2">
      <c r="A23" s="57"/>
      <c r="B23" s="58" t="s">
        <v>154</v>
      </c>
      <c r="C23" s="58" t="s">
        <v>152</v>
      </c>
      <c r="D23" s="58" t="s">
        <v>152</v>
      </c>
      <c r="E23" s="58" t="s">
        <v>168</v>
      </c>
      <c r="F23" s="58" t="s">
        <v>173</v>
      </c>
      <c r="G23" s="63" t="s">
        <v>272</v>
      </c>
      <c r="H23" s="43">
        <v>9000000</v>
      </c>
      <c r="I23" s="43"/>
      <c r="J23" s="43"/>
      <c r="K23" s="43"/>
      <c r="L23" s="43"/>
    </row>
    <row r="24" spans="1:12" s="67" customFormat="1" ht="42" customHeight="1" x14ac:dyDescent="0.2">
      <c r="A24" s="65"/>
      <c r="B24" s="148"/>
      <c r="C24" s="148"/>
      <c r="D24" s="148"/>
      <c r="E24" s="148"/>
      <c r="F24" s="148"/>
      <c r="G24" s="149"/>
      <c r="H24" s="150"/>
      <c r="I24" s="150"/>
      <c r="J24" s="150"/>
      <c r="K24" s="150"/>
      <c r="L24" s="150"/>
    </row>
    <row r="25" spans="1:12" s="68" customFormat="1" ht="72.599999999999994" customHeight="1" x14ac:dyDescent="0.2">
      <c r="A25" s="57" t="s">
        <v>32</v>
      </c>
      <c r="B25" s="158" t="s">
        <v>154</v>
      </c>
      <c r="C25" s="158" t="s">
        <v>154</v>
      </c>
      <c r="D25" s="159"/>
      <c r="E25" s="159"/>
      <c r="F25" s="159"/>
      <c r="G25" s="160" t="s">
        <v>282</v>
      </c>
      <c r="H25" s="135"/>
      <c r="I25" s="135"/>
      <c r="J25" s="135"/>
      <c r="K25" s="135">
        <f>SUM(J26:J59)</f>
        <v>2496100000</v>
      </c>
      <c r="L25" s="135"/>
    </row>
    <row r="26" spans="1:12" s="61" customFormat="1" ht="65.099999999999994" customHeight="1" x14ac:dyDescent="0.2">
      <c r="A26" s="140" t="s">
        <v>32</v>
      </c>
      <c r="B26" s="154" t="s">
        <v>154</v>
      </c>
      <c r="C26" s="154" t="s">
        <v>154</v>
      </c>
      <c r="D26" s="154" t="s">
        <v>152</v>
      </c>
      <c r="E26" s="154"/>
      <c r="F26" s="154"/>
      <c r="G26" s="155" t="s">
        <v>175</v>
      </c>
      <c r="H26" s="146"/>
      <c r="I26" s="146"/>
      <c r="J26" s="146">
        <f>SUM(I27:I35)</f>
        <v>284812684</v>
      </c>
      <c r="K26" s="146"/>
      <c r="L26" s="146"/>
    </row>
    <row r="27" spans="1:12" s="62" customFormat="1" ht="98.1" customHeight="1" x14ac:dyDescent="0.2">
      <c r="A27" s="45" t="s">
        <v>32</v>
      </c>
      <c r="B27" s="152" t="s">
        <v>154</v>
      </c>
      <c r="C27" s="152" t="s">
        <v>154</v>
      </c>
      <c r="D27" s="152" t="s">
        <v>152</v>
      </c>
      <c r="E27" s="152" t="s">
        <v>176</v>
      </c>
      <c r="F27" s="152"/>
      <c r="G27" s="153" t="s">
        <v>177</v>
      </c>
      <c r="H27" s="43"/>
      <c r="I27" s="43">
        <v>30000000</v>
      </c>
      <c r="J27" s="43"/>
      <c r="K27" s="43"/>
      <c r="L27" s="43"/>
    </row>
    <row r="28" spans="1:12" s="62" customFormat="1" ht="60.75" x14ac:dyDescent="0.2">
      <c r="A28" s="45"/>
      <c r="B28" s="152" t="s">
        <v>154</v>
      </c>
      <c r="C28" s="152" t="s">
        <v>154</v>
      </c>
      <c r="D28" s="152" t="s">
        <v>152</v>
      </c>
      <c r="E28" s="152" t="s">
        <v>164</v>
      </c>
      <c r="F28" s="152"/>
      <c r="G28" s="153" t="s">
        <v>179</v>
      </c>
      <c r="H28" s="43"/>
      <c r="I28" s="64">
        <f>SUM(H29:H34)</f>
        <v>234812684</v>
      </c>
      <c r="J28" s="43"/>
      <c r="K28" s="43"/>
      <c r="L28" s="43"/>
    </row>
    <row r="29" spans="1:12" s="62" customFormat="1" ht="117.6" customHeight="1" x14ac:dyDescent="0.2">
      <c r="A29" s="45"/>
      <c r="B29" s="58" t="s">
        <v>154</v>
      </c>
      <c r="C29" s="58" t="s">
        <v>154</v>
      </c>
      <c r="D29" s="58" t="s">
        <v>152</v>
      </c>
      <c r="E29" s="58" t="s">
        <v>164</v>
      </c>
      <c r="F29" s="58" t="s">
        <v>176</v>
      </c>
      <c r="G29" s="63" t="s">
        <v>273</v>
      </c>
      <c r="H29" s="64">
        <v>52000000</v>
      </c>
      <c r="I29" s="64"/>
      <c r="J29" s="64"/>
      <c r="K29" s="64"/>
      <c r="L29" s="64"/>
    </row>
    <row r="30" spans="1:12" s="68" customFormat="1" ht="150.6" customHeight="1" x14ac:dyDescent="0.2">
      <c r="A30" s="45"/>
      <c r="B30" s="58" t="s">
        <v>154</v>
      </c>
      <c r="C30" s="58" t="s">
        <v>154</v>
      </c>
      <c r="D30" s="58" t="s">
        <v>152</v>
      </c>
      <c r="E30" s="58" t="s">
        <v>164</v>
      </c>
      <c r="F30" s="58" t="s">
        <v>164</v>
      </c>
      <c r="G30" s="63" t="s">
        <v>274</v>
      </c>
      <c r="H30" s="64">
        <v>43012684</v>
      </c>
      <c r="I30" s="64"/>
      <c r="J30" s="64"/>
      <c r="K30" s="64"/>
      <c r="L30" s="64"/>
    </row>
    <row r="31" spans="1:12" s="68" customFormat="1" ht="123" customHeight="1" x14ac:dyDescent="0.2">
      <c r="A31" s="45" t="s">
        <v>32</v>
      </c>
      <c r="B31" s="58" t="s">
        <v>154</v>
      </c>
      <c r="C31" s="58" t="s">
        <v>154</v>
      </c>
      <c r="D31" s="58" t="s">
        <v>152</v>
      </c>
      <c r="E31" s="58" t="s">
        <v>164</v>
      </c>
      <c r="F31" s="58" t="s">
        <v>171</v>
      </c>
      <c r="G31" s="63" t="s">
        <v>275</v>
      </c>
      <c r="H31" s="64">
        <v>80000000</v>
      </c>
      <c r="I31" s="64"/>
      <c r="J31" s="64"/>
      <c r="K31" s="64"/>
      <c r="L31" s="64"/>
    </row>
    <row r="32" spans="1:12" s="68" customFormat="1" ht="60.95" customHeight="1" x14ac:dyDescent="0.2">
      <c r="A32" s="45" t="s">
        <v>32</v>
      </c>
      <c r="B32" s="58" t="s">
        <v>154</v>
      </c>
      <c r="C32" s="58" t="s">
        <v>154</v>
      </c>
      <c r="D32" s="58" t="s">
        <v>152</v>
      </c>
      <c r="E32" s="58" t="s">
        <v>164</v>
      </c>
      <c r="F32" s="58" t="s">
        <v>158</v>
      </c>
      <c r="G32" s="63" t="s">
        <v>181</v>
      </c>
      <c r="H32" s="64">
        <v>15000000</v>
      </c>
      <c r="I32" s="64"/>
      <c r="J32" s="64"/>
      <c r="K32" s="64"/>
      <c r="L32" s="64"/>
    </row>
    <row r="33" spans="1:12" s="68" customFormat="1" ht="58.35" customHeight="1" x14ac:dyDescent="0.2">
      <c r="A33" s="45" t="s">
        <v>32</v>
      </c>
      <c r="B33" s="58" t="s">
        <v>154</v>
      </c>
      <c r="C33" s="58" t="s">
        <v>154</v>
      </c>
      <c r="D33" s="58" t="s">
        <v>152</v>
      </c>
      <c r="E33" s="58" t="s">
        <v>164</v>
      </c>
      <c r="F33" s="58" t="s">
        <v>173</v>
      </c>
      <c r="G33" s="63" t="s">
        <v>182</v>
      </c>
      <c r="H33" s="64">
        <v>25000000</v>
      </c>
      <c r="I33" s="64"/>
      <c r="J33" s="64"/>
      <c r="K33" s="64"/>
      <c r="L33" s="64"/>
    </row>
    <row r="34" spans="1:12" s="68" customFormat="1" ht="77.45" customHeight="1" x14ac:dyDescent="0.2">
      <c r="A34" s="45"/>
      <c r="B34" s="58" t="s">
        <v>154</v>
      </c>
      <c r="C34" s="58" t="s">
        <v>154</v>
      </c>
      <c r="D34" s="58" t="s">
        <v>152</v>
      </c>
      <c r="E34" s="58" t="s">
        <v>164</v>
      </c>
      <c r="F34" s="58" t="s">
        <v>166</v>
      </c>
      <c r="G34" s="63" t="s">
        <v>276</v>
      </c>
      <c r="H34" s="64">
        <v>19800000</v>
      </c>
      <c r="I34" s="64"/>
      <c r="J34" s="64"/>
      <c r="K34" s="64"/>
      <c r="L34" s="64"/>
    </row>
    <row r="35" spans="1:12" s="62" customFormat="1" ht="66.95" customHeight="1" x14ac:dyDescent="0.2">
      <c r="A35" s="45"/>
      <c r="B35" s="152" t="s">
        <v>154</v>
      </c>
      <c r="C35" s="152" t="s">
        <v>154</v>
      </c>
      <c r="D35" s="152" t="s">
        <v>152</v>
      </c>
      <c r="E35" s="152" t="s">
        <v>168</v>
      </c>
      <c r="F35" s="152"/>
      <c r="G35" s="153" t="s">
        <v>183</v>
      </c>
      <c r="H35" s="64"/>
      <c r="I35" s="64">
        <v>20000000</v>
      </c>
      <c r="J35" s="64"/>
      <c r="K35" s="64"/>
      <c r="L35" s="64"/>
    </row>
    <row r="36" spans="1:12" s="61" customFormat="1" ht="107.65" customHeight="1" x14ac:dyDescent="0.2">
      <c r="A36" s="138" t="s">
        <v>32</v>
      </c>
      <c r="B36" s="156" t="s">
        <v>154</v>
      </c>
      <c r="C36" s="156" t="s">
        <v>154</v>
      </c>
      <c r="D36" s="156" t="s">
        <v>154</v>
      </c>
      <c r="E36" s="156"/>
      <c r="F36" s="156"/>
      <c r="G36" s="157" t="s">
        <v>185</v>
      </c>
      <c r="H36" s="151"/>
      <c r="I36" s="146"/>
      <c r="J36" s="146">
        <f>SUM(I37:I59)</f>
        <v>2211287316</v>
      </c>
      <c r="K36" s="151"/>
      <c r="L36" s="151"/>
    </row>
    <row r="37" spans="1:12" s="62" customFormat="1" ht="57" customHeight="1" x14ac:dyDescent="0.2">
      <c r="A37" s="45"/>
      <c r="B37" s="152" t="s">
        <v>154</v>
      </c>
      <c r="C37" s="152" t="s">
        <v>154</v>
      </c>
      <c r="D37" s="152" t="s">
        <v>154</v>
      </c>
      <c r="E37" s="152" t="s">
        <v>171</v>
      </c>
      <c r="F37" s="152"/>
      <c r="G37" s="153" t="s">
        <v>186</v>
      </c>
      <c r="H37" s="64"/>
      <c r="I37" s="64">
        <f>SUM(H38)</f>
        <v>19500000</v>
      </c>
      <c r="J37" s="64"/>
      <c r="K37" s="64"/>
      <c r="L37" s="64"/>
    </row>
    <row r="38" spans="1:12" s="62" customFormat="1" ht="57" customHeight="1" x14ac:dyDescent="0.2">
      <c r="A38" s="45"/>
      <c r="B38" s="58" t="s">
        <v>154</v>
      </c>
      <c r="C38" s="58" t="s">
        <v>154</v>
      </c>
      <c r="D38" s="58" t="s">
        <v>154</v>
      </c>
      <c r="E38" s="58" t="s">
        <v>171</v>
      </c>
      <c r="F38" s="58" t="s">
        <v>168</v>
      </c>
      <c r="G38" s="63" t="s">
        <v>283</v>
      </c>
      <c r="H38" s="64">
        <v>19500000</v>
      </c>
      <c r="I38" s="64"/>
      <c r="J38" s="64"/>
      <c r="K38" s="64"/>
      <c r="L38" s="64"/>
    </row>
    <row r="39" spans="1:12" s="62" customFormat="1" ht="144.94999999999999" customHeight="1" x14ac:dyDescent="0.2">
      <c r="A39" s="45"/>
      <c r="B39" s="152" t="s">
        <v>154</v>
      </c>
      <c r="C39" s="152" t="s">
        <v>154</v>
      </c>
      <c r="D39" s="152" t="s">
        <v>154</v>
      </c>
      <c r="E39" s="152" t="s">
        <v>158</v>
      </c>
      <c r="F39" s="152"/>
      <c r="G39" s="153" t="s">
        <v>188</v>
      </c>
      <c r="H39" s="64"/>
      <c r="I39" s="64">
        <f>SUM(H40:H44)</f>
        <v>330349277</v>
      </c>
      <c r="J39" s="64"/>
      <c r="K39" s="64"/>
      <c r="L39" s="64"/>
    </row>
    <row r="40" spans="1:12" s="68" customFormat="1" ht="59.1" customHeight="1" x14ac:dyDescent="0.2">
      <c r="A40" s="57" t="s">
        <v>32</v>
      </c>
      <c r="B40" s="58" t="s">
        <v>154</v>
      </c>
      <c r="C40" s="58" t="s">
        <v>154</v>
      </c>
      <c r="D40" s="58" t="s">
        <v>154</v>
      </c>
      <c r="E40" s="58" t="s">
        <v>158</v>
      </c>
      <c r="F40" s="58" t="s">
        <v>164</v>
      </c>
      <c r="G40" s="63" t="s">
        <v>189</v>
      </c>
      <c r="H40" s="64">
        <v>17000000</v>
      </c>
      <c r="I40" s="64"/>
      <c r="J40" s="64"/>
      <c r="K40" s="64"/>
      <c r="L40" s="64"/>
    </row>
    <row r="41" spans="1:12" s="68" customFormat="1" ht="65.099999999999994" customHeight="1" x14ac:dyDescent="0.2">
      <c r="A41" s="57" t="s">
        <v>32</v>
      </c>
      <c r="B41" s="58" t="s">
        <v>154</v>
      </c>
      <c r="C41" s="58" t="s">
        <v>154</v>
      </c>
      <c r="D41" s="58" t="s">
        <v>154</v>
      </c>
      <c r="E41" s="58" t="s">
        <v>158</v>
      </c>
      <c r="F41" s="58" t="s">
        <v>168</v>
      </c>
      <c r="G41" s="63" t="s">
        <v>104</v>
      </c>
      <c r="H41" s="64">
        <v>29600000</v>
      </c>
      <c r="I41" s="64"/>
      <c r="J41" s="64"/>
      <c r="K41" s="64"/>
      <c r="L41" s="64"/>
    </row>
    <row r="42" spans="1:12" s="68" customFormat="1" ht="55.7" customHeight="1" x14ac:dyDescent="0.2">
      <c r="A42" s="57" t="s">
        <v>32</v>
      </c>
      <c r="B42" s="58" t="s">
        <v>154</v>
      </c>
      <c r="C42" s="58" t="s">
        <v>154</v>
      </c>
      <c r="D42" s="58" t="s">
        <v>154</v>
      </c>
      <c r="E42" s="58" t="s">
        <v>158</v>
      </c>
      <c r="F42" s="58" t="s">
        <v>173</v>
      </c>
      <c r="G42" s="63" t="s">
        <v>284</v>
      </c>
      <c r="H42" s="64">
        <v>4481000</v>
      </c>
      <c r="I42" s="64"/>
      <c r="J42" s="64"/>
      <c r="K42" s="64"/>
      <c r="L42" s="64"/>
    </row>
    <row r="43" spans="1:12" s="68" customFormat="1" ht="63.95" customHeight="1" x14ac:dyDescent="0.2">
      <c r="A43" s="57" t="s">
        <v>32</v>
      </c>
      <c r="B43" s="58" t="s">
        <v>154</v>
      </c>
      <c r="C43" s="58" t="s">
        <v>154</v>
      </c>
      <c r="D43" s="58" t="s">
        <v>154</v>
      </c>
      <c r="E43" s="58" t="s">
        <v>158</v>
      </c>
      <c r="F43" s="58" t="s">
        <v>166</v>
      </c>
      <c r="G43" s="63" t="s">
        <v>190</v>
      </c>
      <c r="H43" s="64">
        <v>137268277</v>
      </c>
      <c r="I43" s="64"/>
      <c r="J43" s="64"/>
      <c r="K43" s="64"/>
      <c r="L43" s="64"/>
    </row>
    <row r="44" spans="1:12" s="68" customFormat="1" ht="59.65" customHeight="1" x14ac:dyDescent="0.2">
      <c r="A44" s="57"/>
      <c r="B44" s="58" t="s">
        <v>154</v>
      </c>
      <c r="C44" s="58" t="s">
        <v>154</v>
      </c>
      <c r="D44" s="58" t="s">
        <v>154</v>
      </c>
      <c r="E44" s="58" t="s">
        <v>158</v>
      </c>
      <c r="F44" s="58" t="s">
        <v>191</v>
      </c>
      <c r="G44" s="63" t="s">
        <v>285</v>
      </c>
      <c r="H44" s="64">
        <v>142000000</v>
      </c>
      <c r="I44" s="64"/>
      <c r="J44" s="64"/>
      <c r="K44" s="64"/>
      <c r="L44" s="64"/>
    </row>
    <row r="45" spans="1:12" s="62" customFormat="1" ht="105" customHeight="1" x14ac:dyDescent="0.2">
      <c r="A45" s="45"/>
      <c r="B45" s="152" t="s">
        <v>154</v>
      </c>
      <c r="C45" s="152" t="s">
        <v>154</v>
      </c>
      <c r="D45" s="152" t="s">
        <v>154</v>
      </c>
      <c r="E45" s="152" t="s">
        <v>173</v>
      </c>
      <c r="F45" s="152"/>
      <c r="G45" s="153" t="s">
        <v>192</v>
      </c>
      <c r="H45" s="64"/>
      <c r="I45" s="64">
        <f>SUM(H46:H47)</f>
        <v>277000000</v>
      </c>
      <c r="J45" s="64"/>
      <c r="K45" s="64"/>
      <c r="L45" s="64"/>
    </row>
    <row r="46" spans="1:12" s="32" customFormat="1" ht="105" customHeight="1" x14ac:dyDescent="0.2">
      <c r="A46" s="45"/>
      <c r="B46" s="58" t="s">
        <v>154</v>
      </c>
      <c r="C46" s="58" t="s">
        <v>154</v>
      </c>
      <c r="D46" s="58" t="s">
        <v>154</v>
      </c>
      <c r="E46" s="58" t="s">
        <v>173</v>
      </c>
      <c r="F46" s="58" t="s">
        <v>156</v>
      </c>
      <c r="G46" s="63" t="s">
        <v>286</v>
      </c>
      <c r="H46" s="64">
        <v>269000000</v>
      </c>
      <c r="I46" s="64"/>
      <c r="J46" s="64"/>
      <c r="K46" s="64"/>
      <c r="L46" s="64"/>
    </row>
    <row r="47" spans="1:12" s="32" customFormat="1" ht="105" customHeight="1" x14ac:dyDescent="0.2">
      <c r="A47" s="45"/>
      <c r="B47" s="58" t="s">
        <v>154</v>
      </c>
      <c r="C47" s="58" t="s">
        <v>154</v>
      </c>
      <c r="D47" s="58" t="s">
        <v>154</v>
      </c>
      <c r="E47" s="58" t="s">
        <v>173</v>
      </c>
      <c r="F47" s="58" t="s">
        <v>176</v>
      </c>
      <c r="G47" s="63" t="s">
        <v>298</v>
      </c>
      <c r="H47" s="64">
        <v>8000000</v>
      </c>
      <c r="I47" s="64"/>
      <c r="J47" s="64"/>
      <c r="K47" s="64"/>
      <c r="L47" s="64"/>
    </row>
    <row r="48" spans="1:12" s="62" customFormat="1" ht="87.95" customHeight="1" x14ac:dyDescent="0.2">
      <c r="A48" s="45"/>
      <c r="B48" s="152" t="s">
        <v>154</v>
      </c>
      <c r="C48" s="152" t="s">
        <v>154</v>
      </c>
      <c r="D48" s="152" t="s">
        <v>154</v>
      </c>
      <c r="E48" s="152" t="s">
        <v>166</v>
      </c>
      <c r="F48" s="152"/>
      <c r="G48" s="153" t="s">
        <v>193</v>
      </c>
      <c r="H48" s="69"/>
      <c r="I48" s="69">
        <f>SUM(H49:H54)</f>
        <v>1509438039</v>
      </c>
      <c r="J48" s="69"/>
      <c r="K48" s="69"/>
      <c r="L48" s="69"/>
    </row>
    <row r="49" spans="1:12" s="32" customFormat="1" ht="87.95" customHeight="1" x14ac:dyDescent="0.2">
      <c r="A49" s="45"/>
      <c r="B49" s="58" t="s">
        <v>154</v>
      </c>
      <c r="C49" s="58" t="s">
        <v>154</v>
      </c>
      <c r="D49" s="58" t="s">
        <v>154</v>
      </c>
      <c r="E49" s="58" t="s">
        <v>166</v>
      </c>
      <c r="F49" s="58" t="s">
        <v>176</v>
      </c>
      <c r="G49" s="63" t="s">
        <v>287</v>
      </c>
      <c r="H49" s="69">
        <v>26198501</v>
      </c>
      <c r="I49" s="69"/>
      <c r="J49" s="69"/>
      <c r="K49" s="69"/>
      <c r="L49" s="69"/>
    </row>
    <row r="50" spans="1:12" s="32" customFormat="1" ht="86.1" customHeight="1" x14ac:dyDescent="0.2">
      <c r="A50" s="45" t="s">
        <v>32</v>
      </c>
      <c r="B50" s="58" t="s">
        <v>154</v>
      </c>
      <c r="C50" s="58" t="s">
        <v>154</v>
      </c>
      <c r="D50" s="58" t="s">
        <v>154</v>
      </c>
      <c r="E50" s="58" t="s">
        <v>166</v>
      </c>
      <c r="F50" s="58" t="s">
        <v>164</v>
      </c>
      <c r="G50" s="63" t="s">
        <v>112</v>
      </c>
      <c r="H50" s="64">
        <v>443570972</v>
      </c>
      <c r="I50" s="64"/>
      <c r="J50" s="64"/>
      <c r="K50" s="64"/>
      <c r="L50" s="64"/>
    </row>
    <row r="51" spans="1:12" s="68" customFormat="1" ht="75" customHeight="1" x14ac:dyDescent="0.2">
      <c r="A51" s="57" t="s">
        <v>32</v>
      </c>
      <c r="B51" s="58" t="s">
        <v>154</v>
      </c>
      <c r="C51" s="58" t="s">
        <v>154</v>
      </c>
      <c r="D51" s="58" t="s">
        <v>154</v>
      </c>
      <c r="E51" s="58" t="s">
        <v>166</v>
      </c>
      <c r="F51" s="58" t="s">
        <v>168</v>
      </c>
      <c r="G51" s="63" t="s">
        <v>288</v>
      </c>
      <c r="H51" s="64">
        <v>230550476</v>
      </c>
      <c r="I51" s="64"/>
      <c r="J51" s="64"/>
      <c r="K51" s="64"/>
      <c r="L51" s="64"/>
    </row>
    <row r="52" spans="1:12" s="68" customFormat="1" ht="45.95" customHeight="1" x14ac:dyDescent="0.2">
      <c r="A52" s="57" t="s">
        <v>32</v>
      </c>
      <c r="B52" s="58" t="s">
        <v>154</v>
      </c>
      <c r="C52" s="58" t="s">
        <v>154</v>
      </c>
      <c r="D52" s="58" t="s">
        <v>154</v>
      </c>
      <c r="E52" s="58" t="s">
        <v>166</v>
      </c>
      <c r="F52" s="58" t="s">
        <v>171</v>
      </c>
      <c r="G52" s="63" t="s">
        <v>289</v>
      </c>
      <c r="H52" s="64">
        <v>516335090</v>
      </c>
      <c r="I52" s="64"/>
      <c r="J52" s="64"/>
      <c r="K52" s="64"/>
      <c r="L52" s="64"/>
    </row>
    <row r="53" spans="1:12" s="68" customFormat="1" ht="76.7" customHeight="1" x14ac:dyDescent="0.2">
      <c r="A53" s="57" t="s">
        <v>32</v>
      </c>
      <c r="B53" s="58" t="s">
        <v>154</v>
      </c>
      <c r="C53" s="58" t="s">
        <v>154</v>
      </c>
      <c r="D53" s="58" t="s">
        <v>154</v>
      </c>
      <c r="E53" s="58" t="s">
        <v>166</v>
      </c>
      <c r="F53" s="58" t="s">
        <v>173</v>
      </c>
      <c r="G53" s="63" t="s">
        <v>290</v>
      </c>
      <c r="H53" s="64">
        <v>286783000</v>
      </c>
      <c r="I53" s="64"/>
      <c r="J53" s="64"/>
      <c r="K53" s="64"/>
      <c r="L53" s="64"/>
    </row>
    <row r="54" spans="1:12" s="60" customFormat="1" ht="104.1" customHeight="1" x14ac:dyDescent="0.2">
      <c r="A54" s="57" t="s">
        <v>32</v>
      </c>
      <c r="B54" s="58" t="s">
        <v>154</v>
      </c>
      <c r="C54" s="58" t="s">
        <v>154</v>
      </c>
      <c r="D54" s="58" t="s">
        <v>154</v>
      </c>
      <c r="E54" s="58" t="s">
        <v>166</v>
      </c>
      <c r="F54" s="58" t="s">
        <v>191</v>
      </c>
      <c r="G54" s="63" t="s">
        <v>291</v>
      </c>
      <c r="H54" s="64">
        <v>6000000</v>
      </c>
      <c r="I54" s="64"/>
      <c r="J54" s="64"/>
      <c r="K54" s="64"/>
      <c r="L54" s="64"/>
    </row>
    <row r="55" spans="1:12" s="62" customFormat="1" ht="40.5" x14ac:dyDescent="0.2">
      <c r="A55" s="45"/>
      <c r="B55" s="152" t="s">
        <v>154</v>
      </c>
      <c r="C55" s="152" t="s">
        <v>154</v>
      </c>
      <c r="D55" s="152" t="s">
        <v>154</v>
      </c>
      <c r="E55" s="152" t="s">
        <v>191</v>
      </c>
      <c r="F55" s="152"/>
      <c r="G55" s="153" t="s">
        <v>196</v>
      </c>
      <c r="H55" s="64">
        <f>SUM(H56:H59)</f>
        <v>47500000</v>
      </c>
      <c r="I55" s="64">
        <f>SUM(H56:H58)</f>
        <v>47500000</v>
      </c>
      <c r="J55" s="64"/>
      <c r="K55" s="64"/>
      <c r="L55" s="64"/>
    </row>
    <row r="56" spans="1:12" s="60" customFormat="1" ht="137.1" customHeight="1" x14ac:dyDescent="0.2">
      <c r="A56" s="45" t="s">
        <v>32</v>
      </c>
      <c r="B56" s="58" t="s">
        <v>154</v>
      </c>
      <c r="C56" s="58" t="s">
        <v>154</v>
      </c>
      <c r="D56" s="58" t="s">
        <v>154</v>
      </c>
      <c r="E56" s="58" t="s">
        <v>191</v>
      </c>
      <c r="F56" s="58" t="s">
        <v>168</v>
      </c>
      <c r="G56" s="63" t="s">
        <v>197</v>
      </c>
      <c r="H56" s="64">
        <v>5700000</v>
      </c>
      <c r="I56" s="64"/>
      <c r="J56" s="64"/>
      <c r="K56" s="64"/>
      <c r="L56" s="64"/>
    </row>
    <row r="57" spans="1:12" s="41" customFormat="1" ht="104.1" customHeight="1" x14ac:dyDescent="0.2">
      <c r="A57" s="45">
        <v>0</v>
      </c>
      <c r="B57" s="58" t="s">
        <v>154</v>
      </c>
      <c r="C57" s="58" t="s">
        <v>154</v>
      </c>
      <c r="D57" s="58" t="s">
        <v>154</v>
      </c>
      <c r="E57" s="58" t="s">
        <v>191</v>
      </c>
      <c r="F57" s="58" t="s">
        <v>158</v>
      </c>
      <c r="G57" s="63" t="s">
        <v>292</v>
      </c>
      <c r="H57" s="64">
        <v>40000000</v>
      </c>
      <c r="I57" s="64"/>
      <c r="J57" s="64"/>
      <c r="K57" s="64"/>
      <c r="L57" s="64"/>
    </row>
    <row r="58" spans="1:12" s="41" customFormat="1" ht="104.1" customHeight="1" x14ac:dyDescent="0.2">
      <c r="A58" s="45"/>
      <c r="B58" s="58" t="s">
        <v>154</v>
      </c>
      <c r="C58" s="58" t="s">
        <v>154</v>
      </c>
      <c r="D58" s="58" t="s">
        <v>154</v>
      </c>
      <c r="E58" s="58" t="s">
        <v>191</v>
      </c>
      <c r="F58" s="58" t="s">
        <v>173</v>
      </c>
      <c r="G58" s="63" t="s">
        <v>293</v>
      </c>
      <c r="H58" s="64">
        <v>1800000</v>
      </c>
      <c r="I58" s="64"/>
      <c r="J58" s="64"/>
      <c r="K58" s="64"/>
      <c r="L58" s="64"/>
    </row>
    <row r="59" spans="1:12" s="62" customFormat="1" ht="71.099999999999994" customHeight="1" x14ac:dyDescent="0.2">
      <c r="A59" s="45" t="s">
        <v>32</v>
      </c>
      <c r="B59" s="152" t="s">
        <v>154</v>
      </c>
      <c r="C59" s="152" t="s">
        <v>154</v>
      </c>
      <c r="D59" s="152" t="s">
        <v>154</v>
      </c>
      <c r="E59" s="152" t="s">
        <v>198</v>
      </c>
      <c r="F59" s="152"/>
      <c r="G59" s="153" t="s">
        <v>199</v>
      </c>
      <c r="H59" s="64"/>
      <c r="I59" s="64">
        <v>27500000</v>
      </c>
      <c r="J59" s="64"/>
      <c r="K59" s="64"/>
      <c r="L59" s="64"/>
    </row>
    <row r="60" spans="1:12" s="67" customFormat="1" ht="42.95" customHeight="1" x14ac:dyDescent="0.2">
      <c r="A60" s="178"/>
      <c r="B60" s="179"/>
      <c r="C60" s="179"/>
      <c r="D60" s="179"/>
      <c r="E60" s="179"/>
      <c r="F60" s="179"/>
      <c r="G60" s="180"/>
      <c r="H60" s="66"/>
      <c r="I60" s="66"/>
      <c r="J60" s="66"/>
      <c r="K60" s="66"/>
      <c r="L60" s="66"/>
    </row>
    <row r="61" spans="1:12" ht="40.700000000000003" customHeight="1" x14ac:dyDescent="0.25">
      <c r="A61" s="289" t="s">
        <v>296</v>
      </c>
      <c r="B61" s="289"/>
      <c r="C61" s="289"/>
      <c r="D61" s="289"/>
      <c r="E61" s="289"/>
      <c r="F61" s="289"/>
      <c r="G61" s="289"/>
    </row>
  </sheetData>
  <mergeCells count="4">
    <mergeCell ref="A1:H1"/>
    <mergeCell ref="A2:H2"/>
    <mergeCell ref="B3:F3"/>
    <mergeCell ref="A61:G61"/>
  </mergeCells>
  <pageMargins left="1.299212598425197" right="0" top="0.39370078740157483" bottom="0" header="0.78740157480314965" footer="0.78740157480314965"/>
  <pageSetup paperSize="5" scale="45" orientation="landscape" r:id="rId1"/>
  <headerFooter alignWithMargins="0"/>
  <rowBreaks count="1" manualBreakCount="1">
    <brk id="44"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3" zoomScaleNormal="83" workbookViewId="0">
      <pane xSplit="1" ySplit="3" topLeftCell="B4" activePane="bottomRight" state="frozen"/>
      <selection pane="topRight" activeCell="B1" sqref="B1"/>
      <selection pane="bottomLeft" activeCell="A4" sqref="A4"/>
      <selection pane="bottomRight" activeCell="C21" sqref="C21"/>
    </sheetView>
  </sheetViews>
  <sheetFormatPr baseColWidth="10" defaultColWidth="11" defaultRowHeight="21" x14ac:dyDescent="0.25"/>
  <cols>
    <col min="1" max="1" width="15.1796875" style="205" customWidth="1"/>
    <col min="2" max="13" width="16.90625" style="208" customWidth="1"/>
    <col min="14" max="14" width="16.90625" style="204" customWidth="1"/>
    <col min="15" max="15" width="12.7265625" style="204" customWidth="1"/>
    <col min="16" max="16384" width="11" style="204"/>
  </cols>
  <sheetData>
    <row r="1" spans="1:15" ht="31.5" customHeight="1" x14ac:dyDescent="0.35">
      <c r="A1" s="290" t="s">
        <v>1020</v>
      </c>
      <c r="B1" s="290"/>
      <c r="C1" s="290"/>
      <c r="D1" s="290"/>
      <c r="E1" s="290"/>
      <c r="F1" s="290"/>
      <c r="G1" s="290"/>
      <c r="H1" s="290"/>
      <c r="I1" s="290"/>
      <c r="J1" s="290"/>
      <c r="K1" s="290"/>
      <c r="L1" s="290"/>
      <c r="M1" s="290"/>
      <c r="N1" s="290"/>
    </row>
    <row r="2" spans="1:15" x14ac:dyDescent="0.25">
      <c r="B2" s="206" t="s">
        <v>96</v>
      </c>
      <c r="C2" s="206" t="s">
        <v>103</v>
      </c>
      <c r="D2" s="206" t="s">
        <v>89</v>
      </c>
      <c r="E2" s="206" t="s">
        <v>87</v>
      </c>
      <c r="F2" s="206" t="s">
        <v>75</v>
      </c>
      <c r="G2" s="206" t="s">
        <v>78</v>
      </c>
      <c r="H2" s="206" t="s">
        <v>67</v>
      </c>
      <c r="I2" s="206" t="s">
        <v>80</v>
      </c>
      <c r="J2" s="206" t="s">
        <v>1021</v>
      </c>
      <c r="K2" s="206" t="s">
        <v>109</v>
      </c>
      <c r="L2" s="206" t="s">
        <v>1022</v>
      </c>
      <c r="M2" s="206" t="s">
        <v>1023</v>
      </c>
      <c r="N2" s="206" t="s">
        <v>1024</v>
      </c>
    </row>
    <row r="3" spans="1:15" x14ac:dyDescent="0.25">
      <c r="A3" s="207" t="s">
        <v>1025</v>
      </c>
      <c r="N3" s="209">
        <f>SUM(B3:M3)</f>
        <v>0</v>
      </c>
    </row>
    <row r="4" spans="1:15" ht="30" x14ac:dyDescent="0.25">
      <c r="A4" s="205" t="s">
        <v>1026</v>
      </c>
      <c r="B4" s="208">
        <v>14000000</v>
      </c>
      <c r="C4" s="208">
        <v>3126645</v>
      </c>
      <c r="D4" s="208">
        <v>3126645</v>
      </c>
      <c r="E4" s="208">
        <v>3126645</v>
      </c>
      <c r="F4" s="208">
        <v>3126645</v>
      </c>
      <c r="G4" s="208">
        <v>3126645</v>
      </c>
      <c r="H4" s="208">
        <v>3126645</v>
      </c>
      <c r="I4" s="208">
        <v>3126645</v>
      </c>
      <c r="J4" s="208">
        <v>3126645</v>
      </c>
      <c r="K4" s="208">
        <v>3126645</v>
      </c>
      <c r="L4" s="208">
        <v>3126645</v>
      </c>
      <c r="M4" s="208">
        <v>3522650</v>
      </c>
      <c r="N4" s="209">
        <f t="shared" ref="N4:N43" si="0">SUM(B4:M4)</f>
        <v>48789100</v>
      </c>
      <c r="O4" s="209">
        <f>48789100-N4</f>
        <v>0</v>
      </c>
    </row>
    <row r="5" spans="1:15" x14ac:dyDescent="0.25">
      <c r="A5" s="205" t="s">
        <v>1027</v>
      </c>
      <c r="C5" s="208">
        <v>800000</v>
      </c>
      <c r="D5" s="208">
        <v>800000</v>
      </c>
      <c r="E5" s="208">
        <v>800000</v>
      </c>
      <c r="F5" s="208">
        <v>800000</v>
      </c>
      <c r="G5" s="208">
        <v>800000</v>
      </c>
      <c r="H5" s="208">
        <v>800000</v>
      </c>
      <c r="I5" s="208">
        <v>800000</v>
      </c>
      <c r="J5" s="208">
        <v>800000</v>
      </c>
      <c r="K5" s="208">
        <v>800000</v>
      </c>
      <c r="L5" s="208">
        <v>800000</v>
      </c>
      <c r="N5" s="209">
        <f t="shared" si="0"/>
        <v>8000000</v>
      </c>
    </row>
    <row r="6" spans="1:15" x14ac:dyDescent="0.25">
      <c r="A6" s="205" t="s">
        <v>1028</v>
      </c>
      <c r="B6" s="208">
        <v>10750000</v>
      </c>
      <c r="C6" s="208">
        <v>10750000</v>
      </c>
      <c r="D6" s="208">
        <v>10750000</v>
      </c>
      <c r="E6" s="208">
        <v>10750000</v>
      </c>
      <c r="F6" s="208">
        <v>10750000</v>
      </c>
      <c r="G6" s="208">
        <v>10750000</v>
      </c>
      <c r="H6" s="208">
        <v>10750000</v>
      </c>
      <c r="I6" s="208">
        <v>10750000</v>
      </c>
      <c r="J6" s="208">
        <v>10750000</v>
      </c>
      <c r="K6" s="208">
        <v>10750000</v>
      </c>
      <c r="L6" s="208">
        <v>10750000</v>
      </c>
      <c r="M6" s="208">
        <v>10750000</v>
      </c>
      <c r="N6" s="209">
        <f t="shared" si="0"/>
        <v>129000000</v>
      </c>
    </row>
    <row r="7" spans="1:15" x14ac:dyDescent="0.25">
      <c r="A7" s="205" t="s">
        <v>1029</v>
      </c>
      <c r="C7" s="208">
        <v>2166000</v>
      </c>
      <c r="E7" s="208">
        <v>2166000</v>
      </c>
      <c r="G7" s="208">
        <v>2166000</v>
      </c>
      <c r="I7" s="208">
        <v>2166000</v>
      </c>
      <c r="K7" s="208">
        <v>2166000</v>
      </c>
      <c r="M7" s="208">
        <v>2170000</v>
      </c>
      <c r="N7" s="209">
        <f t="shared" si="0"/>
        <v>13000000</v>
      </c>
    </row>
    <row r="8" spans="1:15" x14ac:dyDescent="0.25">
      <c r="A8" s="205" t="s">
        <v>1030</v>
      </c>
      <c r="B8" s="208">
        <v>217000</v>
      </c>
      <c r="D8" s="208">
        <v>217000</v>
      </c>
      <c r="F8" s="208">
        <v>217000</v>
      </c>
      <c r="H8" s="208">
        <v>217000</v>
      </c>
      <c r="J8" s="208">
        <v>217000</v>
      </c>
      <c r="L8" s="208">
        <v>215000</v>
      </c>
      <c r="N8" s="209">
        <f t="shared" si="0"/>
        <v>1300000</v>
      </c>
    </row>
    <row r="9" spans="1:15" x14ac:dyDescent="0.25">
      <c r="A9" s="205" t="s">
        <v>1031</v>
      </c>
      <c r="B9" s="208">
        <v>8333333</v>
      </c>
      <c r="C9" s="208">
        <v>8333333</v>
      </c>
      <c r="D9" s="208">
        <v>8333333</v>
      </c>
      <c r="E9" s="208">
        <v>8333333</v>
      </c>
      <c r="F9" s="208">
        <v>8333333</v>
      </c>
      <c r="G9" s="208">
        <v>8333333</v>
      </c>
      <c r="H9" s="208">
        <v>8333333</v>
      </c>
      <c r="I9" s="208">
        <v>8333333</v>
      </c>
      <c r="J9" s="208">
        <v>8333333</v>
      </c>
      <c r="K9" s="208">
        <v>8333333</v>
      </c>
      <c r="L9" s="208">
        <v>8333333</v>
      </c>
      <c r="M9" s="208">
        <v>8333337</v>
      </c>
      <c r="N9" s="209">
        <f t="shared" si="0"/>
        <v>100000000</v>
      </c>
    </row>
    <row r="10" spans="1:15" x14ac:dyDescent="0.25">
      <c r="A10" s="205" t="s">
        <v>1032</v>
      </c>
      <c r="C10" s="208">
        <v>2363000</v>
      </c>
      <c r="D10" s="208">
        <v>2363000</v>
      </c>
      <c r="E10" s="208">
        <v>2363000</v>
      </c>
      <c r="F10" s="208">
        <v>2363000</v>
      </c>
      <c r="G10" s="208">
        <v>2363000</v>
      </c>
      <c r="H10" s="208">
        <v>2363000</v>
      </c>
      <c r="I10" s="208">
        <v>2363000</v>
      </c>
      <c r="J10" s="208">
        <v>2363000</v>
      </c>
      <c r="K10" s="208">
        <v>2363000</v>
      </c>
      <c r="L10" s="208">
        <v>2363000</v>
      </c>
      <c r="M10" s="208">
        <v>2370000</v>
      </c>
      <c r="N10" s="209">
        <f t="shared" si="0"/>
        <v>26000000</v>
      </c>
    </row>
    <row r="11" spans="1:15" x14ac:dyDescent="0.25">
      <c r="A11" s="205" t="s">
        <v>1033</v>
      </c>
      <c r="C11" s="208">
        <v>93239307</v>
      </c>
      <c r="D11" s="208">
        <v>93239307</v>
      </c>
      <c r="E11" s="208">
        <v>93239307</v>
      </c>
      <c r="F11" s="208">
        <v>93239307</v>
      </c>
      <c r="G11" s="208">
        <v>93239307</v>
      </c>
      <c r="H11" s="208">
        <v>93239307</v>
      </c>
      <c r="I11" s="208">
        <v>93239307</v>
      </c>
      <c r="J11" s="208">
        <v>93239307</v>
      </c>
      <c r="K11" s="208">
        <v>93239307</v>
      </c>
      <c r="L11" s="208">
        <v>93239307</v>
      </c>
      <c r="M11" s="208">
        <v>93239310.939999998</v>
      </c>
      <c r="N11" s="209">
        <f t="shared" si="0"/>
        <v>1025632380.9400001</v>
      </c>
    </row>
    <row r="12" spans="1:15" x14ac:dyDescent="0.25">
      <c r="A12" s="205" t="s">
        <v>1034</v>
      </c>
      <c r="B12" s="208">
        <v>70000000</v>
      </c>
      <c r="C12" s="208">
        <v>3849636</v>
      </c>
      <c r="D12" s="208">
        <v>3849636</v>
      </c>
      <c r="E12" s="208">
        <v>3849636</v>
      </c>
      <c r="F12" s="208">
        <v>3849636</v>
      </c>
      <c r="G12" s="208">
        <v>3849636</v>
      </c>
      <c r="H12" s="208">
        <v>3849636</v>
      </c>
      <c r="I12" s="208">
        <v>3849636</v>
      </c>
      <c r="J12" s="208">
        <v>3849636</v>
      </c>
      <c r="K12" s="208">
        <v>3849636</v>
      </c>
      <c r="L12" s="208">
        <v>3849636</v>
      </c>
      <c r="M12" s="208">
        <v>3849638.7</v>
      </c>
      <c r="N12" s="209">
        <f t="shared" si="0"/>
        <v>112345998.7</v>
      </c>
    </row>
    <row r="13" spans="1:15" ht="30" x14ac:dyDescent="0.25">
      <c r="A13" s="205" t="s">
        <v>1035</v>
      </c>
      <c r="B13" s="208">
        <f>23000000+120559840</f>
        <v>143559840</v>
      </c>
      <c r="C13" s="208">
        <v>96500000</v>
      </c>
      <c r="D13" s="208">
        <f>223500000+32222680.36</f>
        <v>255722680.36000001</v>
      </c>
      <c r="E13" s="208">
        <v>55800000</v>
      </c>
      <c r="F13" s="208">
        <v>144000000</v>
      </c>
      <c r="G13" s="208">
        <v>8800000</v>
      </c>
      <c r="H13" s="208">
        <v>274350000</v>
      </c>
      <c r="I13" s="208">
        <v>102000000</v>
      </c>
      <c r="K13" s="208">
        <v>40000000</v>
      </c>
      <c r="N13" s="209">
        <f t="shared" si="0"/>
        <v>1120732520.3600001</v>
      </c>
    </row>
    <row r="14" spans="1:15" ht="30" x14ac:dyDescent="0.25">
      <c r="A14" s="207" t="s">
        <v>1036</v>
      </c>
      <c r="B14" s="210">
        <f>SUM(B4:B13)</f>
        <v>246860173</v>
      </c>
      <c r="C14" s="210">
        <f t="shared" ref="C14:M14" si="1">SUM(C4:C13)</f>
        <v>221127921</v>
      </c>
      <c r="D14" s="210">
        <f t="shared" si="1"/>
        <v>378401601.36000001</v>
      </c>
      <c r="E14" s="210">
        <f t="shared" si="1"/>
        <v>180427921</v>
      </c>
      <c r="F14" s="210">
        <f t="shared" si="1"/>
        <v>266678921</v>
      </c>
      <c r="G14" s="210">
        <f t="shared" si="1"/>
        <v>133427921</v>
      </c>
      <c r="H14" s="210">
        <f t="shared" si="1"/>
        <v>397028921</v>
      </c>
      <c r="I14" s="210">
        <f t="shared" si="1"/>
        <v>226627921</v>
      </c>
      <c r="J14" s="210">
        <f t="shared" si="1"/>
        <v>122678921</v>
      </c>
      <c r="K14" s="210">
        <f t="shared" si="1"/>
        <v>164627921</v>
      </c>
      <c r="L14" s="210">
        <f t="shared" si="1"/>
        <v>122676921</v>
      </c>
      <c r="M14" s="210">
        <f t="shared" si="1"/>
        <v>124234936.64</v>
      </c>
      <c r="N14" s="210">
        <f>SUM(N4:N13)</f>
        <v>2584800000</v>
      </c>
      <c r="O14" s="209">
        <f>SUM(B14:M14)</f>
        <v>2584800000</v>
      </c>
    </row>
    <row r="15" spans="1:15" x14ac:dyDescent="0.25">
      <c r="A15" s="207"/>
      <c r="B15" s="206"/>
      <c r="C15" s="206"/>
      <c r="D15" s="206"/>
      <c r="E15" s="206"/>
      <c r="F15" s="206"/>
      <c r="G15" s="206"/>
      <c r="H15" s="206"/>
      <c r="I15" s="206"/>
      <c r="J15" s="206"/>
      <c r="K15" s="206"/>
      <c r="L15" s="206"/>
      <c r="M15" s="206"/>
      <c r="N15" s="206"/>
      <c r="O15" s="209"/>
    </row>
    <row r="16" spans="1:15" x14ac:dyDescent="0.25">
      <c r="A16" s="211" t="s">
        <v>153</v>
      </c>
      <c r="D16" s="208">
        <v>40830000</v>
      </c>
      <c r="N16" s="209">
        <f t="shared" si="0"/>
        <v>40830000</v>
      </c>
    </row>
    <row r="17" spans="1:15" ht="15" x14ac:dyDescent="0.25">
      <c r="A17" s="207" t="s">
        <v>1037</v>
      </c>
      <c r="B17" s="210">
        <f>SUM(B16)</f>
        <v>0</v>
      </c>
      <c r="C17" s="210">
        <f t="shared" ref="C17:N17" si="2">SUM(C16)</f>
        <v>0</v>
      </c>
      <c r="D17" s="210">
        <f t="shared" si="2"/>
        <v>40830000</v>
      </c>
      <c r="E17" s="210">
        <f t="shared" si="2"/>
        <v>0</v>
      </c>
      <c r="F17" s="210">
        <f t="shared" si="2"/>
        <v>0</v>
      </c>
      <c r="G17" s="210">
        <f t="shared" si="2"/>
        <v>0</v>
      </c>
      <c r="H17" s="210">
        <f t="shared" si="2"/>
        <v>0</v>
      </c>
      <c r="I17" s="210">
        <f t="shared" si="2"/>
        <v>0</v>
      </c>
      <c r="J17" s="210">
        <f t="shared" si="2"/>
        <v>0</v>
      </c>
      <c r="K17" s="210">
        <f t="shared" si="2"/>
        <v>0</v>
      </c>
      <c r="L17" s="210">
        <f t="shared" si="2"/>
        <v>0</v>
      </c>
      <c r="M17" s="210">
        <f t="shared" si="2"/>
        <v>0</v>
      </c>
      <c r="N17" s="210">
        <f t="shared" si="2"/>
        <v>40830000</v>
      </c>
    </row>
    <row r="18" spans="1:15" x14ac:dyDescent="0.25">
      <c r="N18" s="209">
        <f t="shared" si="0"/>
        <v>0</v>
      </c>
    </row>
    <row r="19" spans="1:15" x14ac:dyDescent="0.25">
      <c r="A19" s="207" t="s">
        <v>1038</v>
      </c>
      <c r="N19" s="209">
        <f t="shared" si="0"/>
        <v>0</v>
      </c>
    </row>
    <row r="20" spans="1:15" x14ac:dyDescent="0.25">
      <c r="A20" s="205" t="s">
        <v>1039</v>
      </c>
      <c r="C20" s="208">
        <v>14000000</v>
      </c>
      <c r="D20" s="208">
        <f t="shared" ref="D20:I20" si="3">3635000-520000</f>
        <v>3115000</v>
      </c>
      <c r="E20" s="208">
        <f t="shared" si="3"/>
        <v>3115000</v>
      </c>
      <c r="F20" s="208">
        <f t="shared" si="3"/>
        <v>3115000</v>
      </c>
      <c r="G20" s="208">
        <f t="shared" si="3"/>
        <v>3115000</v>
      </c>
      <c r="H20" s="208">
        <f t="shared" si="3"/>
        <v>3115000</v>
      </c>
      <c r="I20" s="208">
        <f t="shared" si="3"/>
        <v>3115000</v>
      </c>
      <c r="J20" s="208">
        <v>3126645</v>
      </c>
      <c r="K20" s="208">
        <f>3126645-520000</f>
        <v>2606645</v>
      </c>
      <c r="L20" s="208">
        <f>3126645-520000</f>
        <v>2606645</v>
      </c>
      <c r="M20" s="208">
        <v>7759165</v>
      </c>
      <c r="N20" s="209">
        <f t="shared" si="0"/>
        <v>48789100</v>
      </c>
      <c r="O20" s="209">
        <f>48789100-N20</f>
        <v>0</v>
      </c>
    </row>
    <row r="21" spans="1:15" x14ac:dyDescent="0.25">
      <c r="A21" s="205" t="s">
        <v>1027</v>
      </c>
      <c r="D21" s="208">
        <v>800000</v>
      </c>
      <c r="E21" s="208">
        <v>800000</v>
      </c>
      <c r="F21" s="208">
        <v>800000</v>
      </c>
      <c r="G21" s="208">
        <v>800000</v>
      </c>
      <c r="H21" s="208">
        <v>800000</v>
      </c>
      <c r="I21" s="208">
        <v>800000</v>
      </c>
      <c r="J21" s="208">
        <v>800000</v>
      </c>
      <c r="K21" s="208">
        <v>800000</v>
      </c>
      <c r="L21" s="208">
        <v>800000</v>
      </c>
      <c r="M21" s="208">
        <v>800000</v>
      </c>
      <c r="N21" s="209">
        <f t="shared" si="0"/>
        <v>8000000</v>
      </c>
    </row>
    <row r="22" spans="1:15" x14ac:dyDescent="0.25">
      <c r="A22" s="205" t="s">
        <v>1028</v>
      </c>
      <c r="B22" s="208">
        <v>10750000</v>
      </c>
      <c r="C22" s="208">
        <v>10750000</v>
      </c>
      <c r="D22" s="208">
        <v>10750000</v>
      </c>
      <c r="E22" s="208">
        <v>10750000</v>
      </c>
      <c r="F22" s="208">
        <v>10750000</v>
      </c>
      <c r="G22" s="208">
        <v>10750000</v>
      </c>
      <c r="H22" s="208">
        <v>10750000</v>
      </c>
      <c r="I22" s="208">
        <v>10750000</v>
      </c>
      <c r="J22" s="208">
        <v>10750000</v>
      </c>
      <c r="K22" s="208">
        <v>10750000</v>
      </c>
      <c r="L22" s="208">
        <v>10750000</v>
      </c>
      <c r="M22" s="208">
        <v>10750000</v>
      </c>
      <c r="N22" s="209">
        <f t="shared" si="0"/>
        <v>129000000</v>
      </c>
    </row>
    <row r="23" spans="1:15" x14ac:dyDescent="0.25">
      <c r="A23" s="205" t="s">
        <v>1029</v>
      </c>
      <c r="C23" s="208">
        <v>2166000</v>
      </c>
      <c r="E23" s="208">
        <v>2166000</v>
      </c>
      <c r="G23" s="208">
        <v>2166000</v>
      </c>
      <c r="I23" s="208">
        <v>2166000</v>
      </c>
      <c r="K23" s="208">
        <v>2166000</v>
      </c>
      <c r="M23" s="208">
        <v>2170000</v>
      </c>
      <c r="N23" s="209">
        <f t="shared" si="0"/>
        <v>13000000</v>
      </c>
    </row>
    <row r="24" spans="1:15" x14ac:dyDescent="0.25">
      <c r="A24" s="205" t="s">
        <v>1030</v>
      </c>
      <c r="B24" s="208">
        <v>217000</v>
      </c>
      <c r="D24" s="208">
        <v>217000</v>
      </c>
      <c r="F24" s="208">
        <v>217000</v>
      </c>
      <c r="H24" s="208">
        <v>217000</v>
      </c>
      <c r="J24" s="208">
        <v>217000</v>
      </c>
      <c r="L24" s="208">
        <v>215000</v>
      </c>
      <c r="N24" s="209">
        <f t="shared" si="0"/>
        <v>1300000</v>
      </c>
    </row>
    <row r="25" spans="1:15" x14ac:dyDescent="0.25">
      <c r="A25" s="205" t="s">
        <v>1031</v>
      </c>
      <c r="B25" s="208">
        <v>8333333</v>
      </c>
      <c r="C25" s="208">
        <v>8333333</v>
      </c>
      <c r="D25" s="208">
        <v>8333333</v>
      </c>
      <c r="E25" s="208">
        <v>8333333</v>
      </c>
      <c r="F25" s="208">
        <v>8333333</v>
      </c>
      <c r="G25" s="208">
        <v>8333333</v>
      </c>
      <c r="H25" s="208">
        <v>8333333</v>
      </c>
      <c r="I25" s="208">
        <v>8333333</v>
      </c>
      <c r="J25" s="208">
        <v>8333333</v>
      </c>
      <c r="K25" s="208">
        <v>8333333</v>
      </c>
      <c r="L25" s="208">
        <v>8333333</v>
      </c>
      <c r="M25" s="208">
        <v>8333337</v>
      </c>
      <c r="N25" s="209">
        <f t="shared" si="0"/>
        <v>100000000</v>
      </c>
    </row>
    <row r="26" spans="1:15" x14ac:dyDescent="0.25">
      <c r="A26" s="205" t="s">
        <v>1032</v>
      </c>
      <c r="C26" s="208">
        <v>2363000</v>
      </c>
      <c r="D26" s="208">
        <v>2363000</v>
      </c>
      <c r="E26" s="208">
        <v>2363000</v>
      </c>
      <c r="F26" s="208">
        <v>2363000</v>
      </c>
      <c r="G26" s="208">
        <v>2363000</v>
      </c>
      <c r="H26" s="208">
        <v>2363000</v>
      </c>
      <c r="I26" s="208">
        <v>2363000</v>
      </c>
      <c r="J26" s="208">
        <v>2363000</v>
      </c>
      <c r="K26" s="208">
        <v>2363000</v>
      </c>
      <c r="L26" s="208">
        <v>2363000</v>
      </c>
      <c r="M26" s="208">
        <v>2370000</v>
      </c>
      <c r="N26" s="209">
        <f t="shared" si="0"/>
        <v>26000000</v>
      </c>
    </row>
    <row r="27" spans="1:15" x14ac:dyDescent="0.25">
      <c r="A27" s="205" t="s">
        <v>1033</v>
      </c>
      <c r="C27" s="208">
        <v>93239307</v>
      </c>
      <c r="D27" s="208">
        <v>93239307</v>
      </c>
      <c r="E27" s="208">
        <v>93239307</v>
      </c>
      <c r="F27" s="208">
        <v>93239307</v>
      </c>
      <c r="G27" s="208">
        <v>93239307</v>
      </c>
      <c r="H27" s="208">
        <v>93239307</v>
      </c>
      <c r="I27" s="208">
        <v>93239307</v>
      </c>
      <c r="J27" s="208">
        <v>93239307</v>
      </c>
      <c r="K27" s="208">
        <v>93239307</v>
      </c>
      <c r="L27" s="208">
        <v>93239307</v>
      </c>
      <c r="M27" s="208">
        <v>93239310.939999998</v>
      </c>
      <c r="N27" s="209">
        <f t="shared" si="0"/>
        <v>1025632380.9400001</v>
      </c>
    </row>
    <row r="28" spans="1:15" x14ac:dyDescent="0.25">
      <c r="A28" s="205" t="s">
        <v>1040</v>
      </c>
      <c r="C28" s="208">
        <v>70000000</v>
      </c>
      <c r="D28" s="208">
        <v>3849636</v>
      </c>
      <c r="E28" s="208">
        <v>3849636</v>
      </c>
      <c r="F28" s="208">
        <v>3849636</v>
      </c>
      <c r="G28" s="208">
        <v>3849636</v>
      </c>
      <c r="H28" s="208">
        <v>3849636</v>
      </c>
      <c r="I28" s="208">
        <v>3849636</v>
      </c>
      <c r="J28" s="208">
        <v>3849636</v>
      </c>
      <c r="K28" s="208">
        <v>3849636</v>
      </c>
      <c r="L28" s="208">
        <v>3849636</v>
      </c>
      <c r="M28" s="208">
        <v>7699274.7000000002</v>
      </c>
      <c r="N28" s="209">
        <f t="shared" si="0"/>
        <v>112345998.7</v>
      </c>
    </row>
    <row r="29" spans="1:15" ht="30" x14ac:dyDescent="0.25">
      <c r="A29" s="205" t="s">
        <v>1035</v>
      </c>
      <c r="C29" s="208">
        <f>23000000+10960000</f>
        <v>33960000</v>
      </c>
      <c r="D29" s="208">
        <f>23000000+7350000+10960000</f>
        <v>41310000</v>
      </c>
      <c r="E29" s="208">
        <f>7350000+41000000+20278000+10960000+2930000</f>
        <v>82518000</v>
      </c>
      <c r="F29" s="208">
        <f>7350000+20278000+55800000+10960000+2930000</f>
        <v>97318000</v>
      </c>
      <c r="G29" s="208">
        <f>7350000+20278000+129000000+10960000+2930000</f>
        <v>170518000</v>
      </c>
      <c r="H29" s="208">
        <f>7350000+20278000+8800000+10960000+2930000</f>
        <v>50318000</v>
      </c>
      <c r="I29" s="208">
        <f>7350000+20278000+15000000+171800000+20210000+10960000+2930000</f>
        <v>248528000</v>
      </c>
      <c r="J29" s="208">
        <f>7350000+20278000+20210000+25000000+10960000+2930000</f>
        <v>86728000</v>
      </c>
      <c r="K29" s="208">
        <f>7350000+20278000+20210000+25667000+10960000+2930000</f>
        <v>87395000</v>
      </c>
      <c r="L29" s="208">
        <f>7350000+20278000+20210000+25667000+40000000+10960000+2930000</f>
        <v>127395000</v>
      </c>
      <c r="M29" s="208">
        <f>7350000+20276000+20210000+1500000+25666000+10959840+8782680.36</f>
        <v>94744520.359999999</v>
      </c>
      <c r="N29" s="212">
        <f t="shared" si="0"/>
        <v>1120732520.3599999</v>
      </c>
    </row>
    <row r="30" spans="1:15" ht="30" x14ac:dyDescent="0.25">
      <c r="A30" s="207" t="s">
        <v>1036</v>
      </c>
      <c r="B30" s="213">
        <f>SUM(B20:B29)</f>
        <v>19300333</v>
      </c>
      <c r="C30" s="213">
        <f t="shared" ref="C30:M30" si="4">SUM(C20:C29)</f>
        <v>234811640</v>
      </c>
      <c r="D30" s="213">
        <f t="shared" si="4"/>
        <v>163977276</v>
      </c>
      <c r="E30" s="213">
        <f t="shared" si="4"/>
        <v>207134276</v>
      </c>
      <c r="F30" s="213">
        <f t="shared" si="4"/>
        <v>219985276</v>
      </c>
      <c r="G30" s="213">
        <f t="shared" si="4"/>
        <v>295134276</v>
      </c>
      <c r="H30" s="213">
        <f t="shared" si="4"/>
        <v>172985276</v>
      </c>
      <c r="I30" s="213">
        <f t="shared" si="4"/>
        <v>373144276</v>
      </c>
      <c r="J30" s="213">
        <f t="shared" si="4"/>
        <v>209406921</v>
      </c>
      <c r="K30" s="213">
        <f t="shared" si="4"/>
        <v>211502921</v>
      </c>
      <c r="L30" s="213">
        <f t="shared" si="4"/>
        <v>249551921</v>
      </c>
      <c r="M30" s="213">
        <f t="shared" si="4"/>
        <v>227865608</v>
      </c>
      <c r="N30" s="214">
        <f>SUM(N20:N29)</f>
        <v>2584800000</v>
      </c>
      <c r="O30" s="209">
        <f>SUM(B30:M30)</f>
        <v>2584800000</v>
      </c>
    </row>
    <row r="31" spans="1:15" ht="15" x14ac:dyDescent="0.25">
      <c r="A31" s="207"/>
      <c r="B31" s="213"/>
      <c r="C31" s="213"/>
      <c r="D31" s="213"/>
      <c r="E31" s="213"/>
      <c r="F31" s="213"/>
      <c r="G31" s="213"/>
      <c r="H31" s="213"/>
      <c r="I31" s="213"/>
      <c r="J31" s="213"/>
      <c r="K31" s="213"/>
      <c r="L31" s="213"/>
      <c r="M31" s="213"/>
      <c r="N31" s="214"/>
      <c r="O31" s="209"/>
    </row>
    <row r="32" spans="1:15" x14ac:dyDescent="0.25">
      <c r="A32" s="205" t="s">
        <v>153</v>
      </c>
      <c r="D32" s="208">
        <v>40830000</v>
      </c>
      <c r="N32" s="209">
        <f t="shared" si="0"/>
        <v>40830000</v>
      </c>
    </row>
    <row r="33" spans="1:15" ht="15" x14ac:dyDescent="0.25">
      <c r="A33" s="207" t="s">
        <v>1037</v>
      </c>
      <c r="B33" s="210">
        <f>SUM(B32)</f>
        <v>0</v>
      </c>
      <c r="C33" s="210">
        <f t="shared" ref="C33:M33" si="5">SUM(C32)</f>
        <v>0</v>
      </c>
      <c r="D33" s="210">
        <f t="shared" si="5"/>
        <v>40830000</v>
      </c>
      <c r="E33" s="210">
        <f t="shared" si="5"/>
        <v>0</v>
      </c>
      <c r="F33" s="210">
        <f t="shared" si="5"/>
        <v>0</v>
      </c>
      <c r="G33" s="210">
        <f t="shared" si="5"/>
        <v>0</v>
      </c>
      <c r="H33" s="210">
        <f t="shared" si="5"/>
        <v>0</v>
      </c>
      <c r="I33" s="210">
        <f t="shared" si="5"/>
        <v>0</v>
      </c>
      <c r="J33" s="210">
        <f t="shared" si="5"/>
        <v>0</v>
      </c>
      <c r="K33" s="210">
        <f t="shared" si="5"/>
        <v>0</v>
      </c>
      <c r="L33" s="210">
        <f t="shared" si="5"/>
        <v>0</v>
      </c>
      <c r="M33" s="210">
        <f t="shared" si="5"/>
        <v>0</v>
      </c>
      <c r="N33" s="215">
        <f t="shared" si="0"/>
        <v>40830000</v>
      </c>
      <c r="O33" s="209">
        <f>SUM(B33:M33)</f>
        <v>40830000</v>
      </c>
    </row>
    <row r="34" spans="1:15" x14ac:dyDescent="0.25">
      <c r="N34" s="209">
        <f t="shared" si="0"/>
        <v>0</v>
      </c>
    </row>
    <row r="35" spans="1:15" x14ac:dyDescent="0.25">
      <c r="N35" s="209">
        <f t="shared" si="0"/>
        <v>0</v>
      </c>
    </row>
    <row r="36" spans="1:15" x14ac:dyDescent="0.25">
      <c r="N36" s="209">
        <f t="shared" si="0"/>
        <v>0</v>
      </c>
    </row>
    <row r="37" spans="1:15" x14ac:dyDescent="0.25">
      <c r="N37" s="209">
        <f t="shared" si="0"/>
        <v>0</v>
      </c>
    </row>
    <row r="38" spans="1:15" x14ac:dyDescent="0.25">
      <c r="N38" s="209">
        <f t="shared" si="0"/>
        <v>0</v>
      </c>
    </row>
    <row r="39" spans="1:15" x14ac:dyDescent="0.25">
      <c r="N39" s="209">
        <f t="shared" si="0"/>
        <v>0</v>
      </c>
    </row>
    <row r="40" spans="1:15" x14ac:dyDescent="0.25">
      <c r="N40" s="209">
        <f t="shared" si="0"/>
        <v>0</v>
      </c>
    </row>
    <row r="41" spans="1:15" x14ac:dyDescent="0.25">
      <c r="N41" s="209">
        <f t="shared" si="0"/>
        <v>0</v>
      </c>
    </row>
    <row r="42" spans="1:15" x14ac:dyDescent="0.25">
      <c r="N42" s="209">
        <f t="shared" si="0"/>
        <v>0</v>
      </c>
    </row>
    <row r="43" spans="1:15" x14ac:dyDescent="0.25">
      <c r="N43" s="209">
        <f t="shared" si="0"/>
        <v>0</v>
      </c>
    </row>
  </sheetData>
  <mergeCells count="1">
    <mergeCell ref="A1:N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4"/>
  <sheetViews>
    <sheetView tabSelected="1" topLeftCell="A15" zoomScale="22" zoomScaleNormal="22" zoomScaleSheetLayoutView="25" zoomScalePageLayoutView="24" workbookViewId="0">
      <pane xSplit="1" ySplit="5" topLeftCell="B32" activePane="bottomRight" state="frozen"/>
      <selection activeCell="A15" sqref="A15"/>
      <selection pane="topRight" activeCell="B15" sqref="B15"/>
      <selection pane="bottomLeft" activeCell="A20" sqref="A20"/>
      <selection pane="bottomRight" activeCell="M37" sqref="M37"/>
    </sheetView>
  </sheetViews>
  <sheetFormatPr baseColWidth="10" defaultRowHeight="272.45" customHeight="1" x14ac:dyDescent="0.65"/>
  <cols>
    <col min="1" max="1" width="12.7265625" style="116" customWidth="1"/>
    <col min="2" max="2" width="33.81640625" style="188"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100" customWidth="1"/>
    <col min="11" max="11" width="31.453125" customWidth="1"/>
    <col min="12" max="12" width="49.90625" customWidth="1"/>
    <col min="13" max="13" width="54.6328125" style="115" customWidth="1"/>
    <col min="14" max="14" width="53.36328125" style="115" customWidth="1"/>
    <col min="15" max="15" width="12" customWidth="1"/>
    <col min="16" max="16" width="20.26953125" customWidth="1"/>
    <col min="17" max="17" width="36.81640625" customWidth="1"/>
    <col min="18" max="18" width="3.90625" style="26" customWidth="1"/>
    <col min="19" max="19" width="24" customWidth="1"/>
    <col min="20" max="20" width="31.08984375" customWidth="1"/>
    <col min="21" max="21" width="22" customWidth="1"/>
    <col min="22" max="22" width="39.08984375" customWidth="1"/>
    <col min="23" max="23" width="25.6328125" customWidth="1"/>
    <col min="24" max="24" width="47.90625" style="117" customWidth="1"/>
    <col min="25" max="25" width="39.7265625" style="117" customWidth="1"/>
    <col min="26" max="26" width="45.26953125" style="117"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55000000000000004">
      <c r="A1" s="104"/>
      <c r="B1" s="182"/>
      <c r="C1" s="1"/>
      <c r="D1" s="2"/>
      <c r="E1" s="3"/>
      <c r="F1" s="2"/>
      <c r="G1" s="2"/>
      <c r="H1" s="2"/>
      <c r="I1" s="2"/>
      <c r="J1" s="2"/>
      <c r="K1" s="4"/>
      <c r="L1" s="2"/>
      <c r="M1" s="264"/>
      <c r="N1" s="105"/>
      <c r="O1" s="2"/>
      <c r="P1" s="2"/>
      <c r="Q1" s="2"/>
      <c r="R1" s="5"/>
      <c r="S1" s="6"/>
      <c r="T1" s="265"/>
      <c r="U1" s="7"/>
      <c r="V1" s="8"/>
      <c r="W1" s="8"/>
      <c r="X1" s="192"/>
      <c r="Y1" s="193"/>
      <c r="Z1" s="194"/>
      <c r="AA1" s="8"/>
      <c r="AB1" s="8"/>
      <c r="AC1" s="8"/>
      <c r="AD1" s="8"/>
      <c r="AE1" s="8"/>
      <c r="AF1" s="8"/>
      <c r="AG1" s="9"/>
    </row>
    <row r="2" spans="1:33" ht="61.5" x14ac:dyDescent="0.55000000000000004">
      <c r="A2" s="106"/>
      <c r="B2" s="183"/>
      <c r="C2" s="291" t="s">
        <v>219</v>
      </c>
      <c r="D2" s="291"/>
      <c r="E2" s="291"/>
      <c r="F2" s="291"/>
      <c r="G2" s="291"/>
      <c r="H2" s="291"/>
      <c r="I2" s="291"/>
      <c r="J2" s="291"/>
      <c r="K2" s="291"/>
      <c r="L2" s="291"/>
      <c r="M2" s="291"/>
      <c r="N2" s="291"/>
      <c r="O2" s="291"/>
      <c r="P2" s="291"/>
      <c r="Q2" s="291"/>
      <c r="R2" s="10"/>
      <c r="S2" s="6"/>
      <c r="T2" s="265"/>
      <c r="U2" s="7"/>
      <c r="V2" s="8"/>
      <c r="W2" s="8"/>
      <c r="X2" s="192"/>
      <c r="Y2" s="193"/>
      <c r="Z2" s="194"/>
      <c r="AA2" s="8"/>
      <c r="AB2" s="8"/>
      <c r="AC2" s="8"/>
      <c r="AD2" s="8"/>
      <c r="AE2" s="8"/>
      <c r="AF2" s="8"/>
      <c r="AG2" s="9"/>
    </row>
    <row r="3" spans="1:33" ht="61.5" x14ac:dyDescent="0.55000000000000004">
      <c r="A3" s="104"/>
      <c r="B3" s="182"/>
      <c r="C3" s="1"/>
      <c r="D3" s="11"/>
      <c r="E3" s="12"/>
      <c r="F3" s="2"/>
      <c r="G3" s="2"/>
      <c r="H3" s="2"/>
      <c r="I3" s="2"/>
      <c r="J3" s="2"/>
      <c r="K3" s="4"/>
      <c r="L3" s="2"/>
      <c r="M3" s="264"/>
      <c r="N3" s="105"/>
      <c r="O3" s="2"/>
      <c r="P3" s="2"/>
      <c r="Q3" s="2"/>
      <c r="R3" s="5"/>
      <c r="S3" s="6"/>
      <c r="T3" s="265"/>
      <c r="U3" s="7"/>
      <c r="V3" s="8"/>
      <c r="W3" s="8"/>
      <c r="X3" s="192"/>
      <c r="Y3" s="193"/>
      <c r="Z3" s="194"/>
      <c r="AA3" s="8"/>
      <c r="AB3" s="8"/>
      <c r="AC3" s="8"/>
      <c r="AD3" s="8"/>
      <c r="AE3" s="8"/>
      <c r="AF3" s="8"/>
      <c r="AG3" s="9"/>
    </row>
    <row r="4" spans="1:33" ht="61.5" x14ac:dyDescent="0.55000000000000004">
      <c r="A4" s="104"/>
      <c r="B4" s="182"/>
      <c r="C4" s="1"/>
      <c r="D4" s="292" t="s">
        <v>0</v>
      </c>
      <c r="E4" s="292"/>
      <c r="F4" s="2"/>
      <c r="G4" s="2"/>
      <c r="H4" s="2"/>
      <c r="I4" s="2"/>
      <c r="J4" s="2"/>
      <c r="K4" s="4"/>
      <c r="L4" s="2"/>
      <c r="M4" s="264"/>
      <c r="N4" s="105"/>
      <c r="O4" s="2"/>
      <c r="P4" s="2"/>
      <c r="Q4" s="2"/>
      <c r="R4" s="5"/>
      <c r="S4" s="6"/>
      <c r="T4" s="265"/>
      <c r="U4" s="7"/>
      <c r="V4" s="8"/>
      <c r="W4" s="8"/>
      <c r="X4" s="192"/>
      <c r="Y4" s="193"/>
      <c r="Z4" s="194"/>
      <c r="AA4" s="8"/>
      <c r="AB4" s="8"/>
      <c r="AC4" s="8"/>
      <c r="AD4" s="8"/>
      <c r="AE4" s="8"/>
      <c r="AF4" s="8"/>
      <c r="AG4" s="9"/>
    </row>
    <row r="5" spans="1:33" ht="61.5" x14ac:dyDescent="0.55000000000000004">
      <c r="A5" s="106"/>
      <c r="B5" s="184"/>
      <c r="C5" s="13"/>
      <c r="D5" s="14" t="s">
        <v>1</v>
      </c>
      <c r="E5" s="293" t="s">
        <v>2</v>
      </c>
      <c r="F5" s="293"/>
      <c r="G5" s="2"/>
      <c r="H5" s="6"/>
      <c r="I5" s="6"/>
      <c r="J5" s="294" t="s">
        <v>3</v>
      </c>
      <c r="K5" s="294"/>
      <c r="L5" s="294"/>
      <c r="M5" s="294"/>
      <c r="N5" s="294"/>
      <c r="O5" s="6"/>
      <c r="P5" s="6"/>
      <c r="Q5" s="6"/>
      <c r="R5" s="15"/>
      <c r="S5" s="6"/>
      <c r="T5" s="265"/>
      <c r="U5" s="7"/>
      <c r="V5" s="8"/>
      <c r="W5" s="8"/>
      <c r="X5" s="192"/>
      <c r="Y5" s="193"/>
      <c r="Z5" s="194"/>
      <c r="AA5" s="8"/>
      <c r="AB5" s="8"/>
      <c r="AC5" s="8"/>
      <c r="AD5" s="8"/>
      <c r="AE5" s="8"/>
      <c r="AF5" s="8"/>
      <c r="AG5" s="9"/>
    </row>
    <row r="6" spans="1:33" ht="61.5" x14ac:dyDescent="0.55000000000000004">
      <c r="A6" s="106"/>
      <c r="B6" s="184"/>
      <c r="C6" s="13"/>
      <c r="D6" s="16" t="s">
        <v>4</v>
      </c>
      <c r="E6" s="293" t="s">
        <v>5</v>
      </c>
      <c r="F6" s="293"/>
      <c r="G6" s="2"/>
      <c r="H6" s="6"/>
      <c r="I6" s="6"/>
      <c r="J6" s="294"/>
      <c r="K6" s="294"/>
      <c r="L6" s="294"/>
      <c r="M6" s="294"/>
      <c r="N6" s="294"/>
      <c r="O6" s="6"/>
      <c r="P6" s="6"/>
      <c r="Q6" s="6"/>
      <c r="R6" s="15"/>
      <c r="S6" s="6"/>
      <c r="T6" s="265"/>
      <c r="U6" s="7"/>
      <c r="V6" s="8"/>
      <c r="W6" s="8"/>
      <c r="X6" s="192"/>
      <c r="Y6" s="193"/>
      <c r="Z6" s="194"/>
      <c r="AA6" s="8"/>
      <c r="AB6" s="8"/>
      <c r="AC6" s="8"/>
      <c r="AD6" s="8"/>
      <c r="AE6" s="8"/>
      <c r="AF6" s="8"/>
      <c r="AG6" s="9"/>
    </row>
    <row r="7" spans="1:33" ht="61.5" x14ac:dyDescent="0.55000000000000004">
      <c r="A7" s="106"/>
      <c r="B7" s="184"/>
      <c r="C7" s="13"/>
      <c r="D7" s="16" t="s">
        <v>6</v>
      </c>
      <c r="E7" s="295">
        <v>7395656</v>
      </c>
      <c r="F7" s="295"/>
      <c r="G7" s="17"/>
      <c r="H7" s="6"/>
      <c r="I7" s="6"/>
      <c r="J7" s="294"/>
      <c r="K7" s="294"/>
      <c r="L7" s="294"/>
      <c r="M7" s="294"/>
      <c r="N7" s="294"/>
      <c r="O7" s="6"/>
      <c r="P7" s="6"/>
      <c r="Q7" s="6"/>
      <c r="R7" s="15"/>
      <c r="S7" s="6"/>
      <c r="T7" s="265"/>
      <c r="U7" s="7" t="s">
        <v>7</v>
      </c>
      <c r="V7" s="8"/>
      <c r="W7" s="8"/>
      <c r="X7" s="192"/>
      <c r="Y7" s="193"/>
      <c r="Z7" s="194"/>
      <c r="AA7" s="8"/>
      <c r="AB7" s="8"/>
      <c r="AC7" s="8"/>
      <c r="AD7" s="8"/>
      <c r="AE7" s="8"/>
      <c r="AF7" s="8"/>
      <c r="AG7" s="9"/>
    </row>
    <row r="8" spans="1:33" ht="61.5" x14ac:dyDescent="0.55000000000000004">
      <c r="A8" s="106"/>
      <c r="B8" s="184"/>
      <c r="C8" s="13"/>
      <c r="D8" s="16" t="s">
        <v>8</v>
      </c>
      <c r="E8" s="296" t="s">
        <v>9</v>
      </c>
      <c r="F8" s="296"/>
      <c r="G8" s="18"/>
      <c r="H8" s="6"/>
      <c r="I8" s="6"/>
      <c r="J8" s="294"/>
      <c r="K8" s="294"/>
      <c r="L8" s="294"/>
      <c r="M8" s="294"/>
      <c r="N8" s="294"/>
      <c r="O8" s="6"/>
      <c r="P8" s="6"/>
      <c r="Q8" s="6"/>
      <c r="R8" s="15"/>
      <c r="S8" s="6"/>
      <c r="T8" s="265"/>
      <c r="U8" s="7"/>
      <c r="V8" s="8"/>
      <c r="W8" s="8"/>
      <c r="X8" s="192"/>
      <c r="Y8" s="193"/>
      <c r="Z8" s="194"/>
      <c r="AA8" s="8"/>
      <c r="AB8" s="8"/>
      <c r="AC8" s="8"/>
      <c r="AD8" s="8"/>
      <c r="AE8" s="8"/>
      <c r="AF8" s="8"/>
      <c r="AG8" s="9"/>
    </row>
    <row r="9" spans="1:33" ht="61.5" x14ac:dyDescent="0.55000000000000004">
      <c r="A9" s="106"/>
      <c r="B9" s="184"/>
      <c r="C9" s="13"/>
      <c r="D9" s="16" t="s">
        <v>10</v>
      </c>
      <c r="E9" s="293" t="s">
        <v>11</v>
      </c>
      <c r="F9" s="293"/>
      <c r="G9" s="2"/>
      <c r="H9" s="6"/>
      <c r="I9" s="6"/>
      <c r="J9" s="294"/>
      <c r="K9" s="294"/>
      <c r="L9" s="294"/>
      <c r="M9" s="294"/>
      <c r="N9" s="294"/>
      <c r="O9" s="6"/>
      <c r="P9" s="6"/>
      <c r="Q9" s="6"/>
      <c r="R9" s="15"/>
      <c r="S9" s="19" t="s">
        <v>12</v>
      </c>
      <c r="T9" s="266" t="s">
        <v>13</v>
      </c>
      <c r="U9" s="19" t="s">
        <v>14</v>
      </c>
      <c r="V9" s="19" t="s">
        <v>15</v>
      </c>
      <c r="W9" s="8"/>
      <c r="X9" s="192"/>
      <c r="Y9" s="193"/>
      <c r="Z9" s="194"/>
      <c r="AA9" s="8"/>
      <c r="AB9" s="8"/>
      <c r="AC9" s="8"/>
      <c r="AD9" s="8"/>
      <c r="AE9" s="8"/>
      <c r="AF9" s="8"/>
      <c r="AG9" s="9"/>
    </row>
    <row r="10" spans="1:33" ht="61.5" x14ac:dyDescent="0.55000000000000004">
      <c r="A10" s="106"/>
      <c r="B10" s="184"/>
      <c r="C10" s="13"/>
      <c r="D10" s="16" t="s">
        <v>16</v>
      </c>
      <c r="E10" s="297" t="s">
        <v>17</v>
      </c>
      <c r="F10" s="297"/>
      <c r="G10" s="20"/>
      <c r="H10" s="6"/>
      <c r="I10" s="6"/>
      <c r="J10" s="21"/>
      <c r="K10" s="21"/>
      <c r="L10" s="21"/>
      <c r="M10" s="267"/>
      <c r="N10" s="107"/>
      <c r="O10" s="6"/>
      <c r="P10" s="6"/>
      <c r="Q10" s="6"/>
      <c r="R10" s="15"/>
      <c r="S10" s="22" t="s">
        <v>18</v>
      </c>
      <c r="T10" s="268" t="e">
        <f>SUM(#REF!)</f>
        <v>#REF!</v>
      </c>
      <c r="U10" s="269" t="e">
        <f>SUM(#REF!)</f>
        <v>#REF!</v>
      </c>
      <c r="V10" s="269" t="e">
        <f>SUM(#REF!)</f>
        <v>#REF!</v>
      </c>
      <c r="W10" s="8"/>
      <c r="X10" s="192"/>
      <c r="Y10" s="193"/>
      <c r="Z10" s="194"/>
      <c r="AA10" s="8"/>
      <c r="AB10" s="8"/>
      <c r="AC10" s="8"/>
      <c r="AD10" s="8"/>
      <c r="AE10" s="8"/>
      <c r="AF10" s="8"/>
      <c r="AG10" s="9"/>
    </row>
    <row r="11" spans="1:33" s="73" customFormat="1" ht="61.5" x14ac:dyDescent="0.55000000000000004">
      <c r="A11" s="108"/>
      <c r="B11" s="185"/>
      <c r="C11" s="13"/>
      <c r="D11" s="76" t="s">
        <v>19</v>
      </c>
      <c r="E11" s="298" t="s">
        <v>20</v>
      </c>
      <c r="F11" s="299"/>
      <c r="G11" s="20"/>
      <c r="H11" s="77"/>
      <c r="I11" s="77"/>
      <c r="J11" s="300" t="s">
        <v>21</v>
      </c>
      <c r="K11" s="301"/>
      <c r="L11" s="301"/>
      <c r="M11" s="301"/>
      <c r="N11" s="302"/>
      <c r="O11" s="77"/>
      <c r="P11" s="77"/>
      <c r="Q11" s="77"/>
      <c r="R11" s="15"/>
      <c r="S11" s="78" t="s">
        <v>22</v>
      </c>
      <c r="T11" s="270" t="e">
        <f>SUM(#REF!)</f>
        <v>#REF!</v>
      </c>
      <c r="U11" s="271" t="e">
        <f>SUM(#REF!)</f>
        <v>#REF!</v>
      </c>
      <c r="V11" s="271" t="e">
        <f>SUM(#REF!)</f>
        <v>#REF!</v>
      </c>
      <c r="W11" s="79"/>
      <c r="X11" s="195"/>
      <c r="Y11" s="196"/>
      <c r="Z11" s="197"/>
      <c r="AA11" s="79"/>
      <c r="AB11" s="79"/>
      <c r="AC11" s="79"/>
      <c r="AD11" s="79"/>
      <c r="AE11" s="79"/>
      <c r="AF11" s="79"/>
      <c r="AG11" s="80"/>
    </row>
    <row r="12" spans="1:33" s="73" customFormat="1" ht="61.5" x14ac:dyDescent="0.55000000000000004">
      <c r="A12" s="108"/>
      <c r="B12" s="185"/>
      <c r="C12" s="13"/>
      <c r="D12" s="76" t="s">
        <v>23</v>
      </c>
      <c r="E12" s="309">
        <f>SUM(N18)</f>
        <v>17086053447</v>
      </c>
      <c r="F12" s="310"/>
      <c r="G12" s="81"/>
      <c r="H12" s="77"/>
      <c r="I12" s="77"/>
      <c r="J12" s="303"/>
      <c r="K12" s="304"/>
      <c r="L12" s="304"/>
      <c r="M12" s="304"/>
      <c r="N12" s="305"/>
      <c r="O12" s="77"/>
      <c r="P12" s="77"/>
      <c r="Q12" s="77"/>
      <c r="R12" s="15"/>
      <c r="S12" s="82" t="s">
        <v>24</v>
      </c>
      <c r="T12" s="270" t="e">
        <f>SUM(T10:T11)</f>
        <v>#REF!</v>
      </c>
      <c r="U12" s="270" t="e">
        <f>SUM(U10:U11)</f>
        <v>#REF!</v>
      </c>
      <c r="V12" s="270" t="e">
        <f>SUM(V10:V11)</f>
        <v>#REF!</v>
      </c>
      <c r="W12" s="79"/>
      <c r="X12" s="195"/>
      <c r="Y12" s="196"/>
      <c r="Z12" s="197"/>
      <c r="AA12" s="79"/>
      <c r="AB12" s="79"/>
      <c r="AC12" s="79"/>
      <c r="AD12" s="79"/>
      <c r="AE12" s="79"/>
      <c r="AF12" s="79"/>
      <c r="AG12" s="80"/>
    </row>
    <row r="13" spans="1:33" s="73" customFormat="1" ht="61.5" x14ac:dyDescent="0.55000000000000004">
      <c r="A13" s="108"/>
      <c r="B13" s="185"/>
      <c r="C13" s="13"/>
      <c r="D13" s="76" t="s">
        <v>25</v>
      </c>
      <c r="E13" s="311" t="s">
        <v>26</v>
      </c>
      <c r="F13" s="311"/>
      <c r="G13" s="83"/>
      <c r="H13" s="77"/>
      <c r="I13" s="77"/>
      <c r="J13" s="303"/>
      <c r="K13" s="304"/>
      <c r="L13" s="304"/>
      <c r="M13" s="304"/>
      <c r="N13" s="305"/>
      <c r="O13" s="77"/>
      <c r="P13" s="77"/>
      <c r="Q13" s="20"/>
      <c r="R13" s="15"/>
      <c r="S13" s="84"/>
      <c r="T13" s="272"/>
      <c r="U13" s="272" t="s">
        <v>27</v>
      </c>
      <c r="V13" s="85" t="e">
        <f>SUM(T10-U10)</f>
        <v>#REF!</v>
      </c>
      <c r="W13" s="79"/>
      <c r="X13" s="195"/>
      <c r="Y13" s="196"/>
      <c r="Z13" s="197"/>
      <c r="AA13" s="79"/>
      <c r="AB13" s="79"/>
      <c r="AC13" s="79"/>
      <c r="AD13" s="79"/>
      <c r="AE13" s="79"/>
      <c r="AF13" s="79"/>
      <c r="AG13" s="80"/>
    </row>
    <row r="14" spans="1:33" s="73" customFormat="1" ht="61.5" x14ac:dyDescent="0.55000000000000004">
      <c r="A14" s="108"/>
      <c r="B14" s="185"/>
      <c r="C14" s="13"/>
      <c r="D14" s="76" t="s">
        <v>28</v>
      </c>
      <c r="E14" s="312" t="s">
        <v>29</v>
      </c>
      <c r="F14" s="312"/>
      <c r="G14" s="83"/>
      <c r="H14" s="77"/>
      <c r="I14" s="77"/>
      <c r="J14" s="303"/>
      <c r="K14" s="304"/>
      <c r="L14" s="304"/>
      <c r="M14" s="304"/>
      <c r="N14" s="305"/>
      <c r="O14" s="77"/>
      <c r="P14" s="77"/>
      <c r="Q14" s="77"/>
      <c r="R14" s="15"/>
      <c r="S14" s="84"/>
      <c r="T14" s="272"/>
      <c r="U14" s="272" t="s">
        <v>27</v>
      </c>
      <c r="V14" s="85" t="e">
        <f>SUM(T11-U11)</f>
        <v>#REF!</v>
      </c>
      <c r="W14" s="79"/>
      <c r="X14" s="198"/>
      <c r="Y14" s="196"/>
      <c r="Z14" s="197"/>
      <c r="AA14" s="79"/>
      <c r="AB14" s="79"/>
      <c r="AC14" s="79"/>
      <c r="AD14" s="79"/>
      <c r="AE14" s="79"/>
      <c r="AF14" s="79"/>
      <c r="AG14" s="80"/>
    </row>
    <row r="15" spans="1:33" s="73" customFormat="1" ht="62.25" thickBot="1" x14ac:dyDescent="0.6">
      <c r="A15" s="108"/>
      <c r="B15" s="185"/>
      <c r="C15" s="13"/>
      <c r="D15" s="86" t="s">
        <v>30</v>
      </c>
      <c r="E15" s="313">
        <v>43903</v>
      </c>
      <c r="F15" s="314"/>
      <c r="G15" s="87"/>
      <c r="H15" s="77"/>
      <c r="I15" s="77"/>
      <c r="J15" s="306"/>
      <c r="K15" s="307"/>
      <c r="L15" s="307"/>
      <c r="M15" s="307"/>
      <c r="N15" s="308"/>
      <c r="O15" s="77"/>
      <c r="P15" s="88"/>
      <c r="Q15" s="77"/>
      <c r="R15" s="15"/>
      <c r="S15" s="84"/>
      <c r="T15" s="272"/>
      <c r="U15" s="272" t="s">
        <v>27</v>
      </c>
      <c r="V15" s="85" t="e">
        <f>SUM(T12-U12)</f>
        <v>#REF!</v>
      </c>
      <c r="W15" s="79"/>
      <c r="X15" s="195"/>
      <c r="Y15" s="196"/>
      <c r="Z15" s="197"/>
      <c r="AA15" s="79"/>
      <c r="AB15" s="79"/>
      <c r="AC15" s="79"/>
      <c r="AD15" s="79"/>
      <c r="AE15" s="79"/>
      <c r="AF15" s="79"/>
      <c r="AG15" s="80"/>
    </row>
    <row r="16" spans="1:33" s="73" customFormat="1" ht="61.5" x14ac:dyDescent="0.55000000000000004">
      <c r="A16" s="108"/>
      <c r="B16" s="185"/>
      <c r="C16" s="13"/>
      <c r="D16" s="20"/>
      <c r="E16" s="89"/>
      <c r="F16" s="90"/>
      <c r="G16" s="90"/>
      <c r="H16" s="77"/>
      <c r="I16" s="77"/>
      <c r="J16" s="20"/>
      <c r="K16" s="91"/>
      <c r="L16" s="92"/>
      <c r="M16" s="273"/>
      <c r="N16" s="109"/>
      <c r="O16" s="77"/>
      <c r="P16" s="77"/>
      <c r="Q16" s="93"/>
      <c r="R16" s="23"/>
      <c r="S16" s="77"/>
      <c r="T16" s="274"/>
      <c r="U16" s="94"/>
      <c r="V16" s="79"/>
      <c r="W16" s="79"/>
      <c r="X16" s="199"/>
      <c r="Y16" s="196"/>
      <c r="Z16" s="197"/>
      <c r="AA16" s="79"/>
      <c r="AB16" s="79"/>
      <c r="AC16" s="79"/>
      <c r="AD16" s="79"/>
      <c r="AE16" s="79"/>
      <c r="AF16" s="79"/>
      <c r="AG16" s="80"/>
    </row>
    <row r="17" spans="1:33" s="73" customFormat="1" ht="62.25" thickBot="1" x14ac:dyDescent="0.6">
      <c r="A17" s="108"/>
      <c r="B17" s="185"/>
      <c r="C17" s="13"/>
      <c r="D17" s="316" t="s">
        <v>31</v>
      </c>
      <c r="E17" s="316"/>
      <c r="F17" s="77"/>
      <c r="G17" s="95"/>
      <c r="H17" s="317"/>
      <c r="I17" s="317"/>
      <c r="J17" s="77"/>
      <c r="K17" s="95"/>
      <c r="L17" s="275"/>
      <c r="M17" s="276" t="s">
        <v>32</v>
      </c>
      <c r="N17" s="110" t="s">
        <v>33</v>
      </c>
      <c r="O17" s="77"/>
      <c r="P17" s="77"/>
      <c r="Q17" s="96"/>
      <c r="R17" s="24"/>
      <c r="S17" s="77"/>
      <c r="T17" s="277"/>
      <c r="U17" s="94"/>
      <c r="V17" s="79"/>
      <c r="W17" s="79"/>
      <c r="X17" s="200"/>
      <c r="Y17" s="201"/>
      <c r="Z17" s="202" t="s">
        <v>34</v>
      </c>
      <c r="AA17" s="70"/>
      <c r="AB17" s="79"/>
      <c r="AC17" s="79"/>
      <c r="AD17" s="79"/>
      <c r="AE17" s="79"/>
      <c r="AF17" s="79"/>
      <c r="AG17" s="80"/>
    </row>
    <row r="18" spans="1:33" s="73" customFormat="1" ht="67.5" customHeight="1" x14ac:dyDescent="0.4">
      <c r="A18" s="108"/>
      <c r="B18" s="185"/>
      <c r="C18" s="13"/>
      <c r="D18" s="97"/>
      <c r="E18" s="98"/>
      <c r="F18" s="77"/>
      <c r="G18" s="99"/>
      <c r="H18" s="318"/>
      <c r="I18" s="318"/>
      <c r="J18" s="77"/>
      <c r="K18" s="99"/>
      <c r="L18" s="278"/>
      <c r="M18" s="279">
        <f>SUBTOTAL(9,M20:M242)</f>
        <v>19499103447</v>
      </c>
      <c r="N18" s="279">
        <f>SUBTOTAL(9,N20:N242)</f>
        <v>17086053447</v>
      </c>
      <c r="O18" s="280"/>
      <c r="P18" s="77"/>
      <c r="Q18" s="77"/>
      <c r="R18" s="15"/>
      <c r="S18" s="77"/>
      <c r="T18" s="274"/>
      <c r="U18" s="94"/>
      <c r="V18" s="79"/>
      <c r="W18" s="79"/>
      <c r="X18" s="280">
        <f t="shared" ref="X18:Y18" si="0">SUBTOTAL(9,X20:X243)</f>
        <v>9485122689</v>
      </c>
      <c r="Y18" s="280">
        <f t="shared" si="0"/>
        <v>0</v>
      </c>
      <c r="Z18" s="280">
        <f>SUBTOTAL(9,Z20:Z243)</f>
        <v>9485122689</v>
      </c>
      <c r="AA18" s="281"/>
      <c r="AB18" s="281"/>
      <c r="AC18" s="79"/>
      <c r="AD18" s="79"/>
      <c r="AE18" s="79"/>
      <c r="AF18" s="79"/>
      <c r="AG18" s="80"/>
    </row>
    <row r="19" spans="1:33" ht="183.6" customHeight="1" x14ac:dyDescent="0.35">
      <c r="A19" s="74" t="s">
        <v>35</v>
      </c>
      <c r="B19" s="186" t="s">
        <v>36</v>
      </c>
      <c r="C19" s="75" t="s">
        <v>37</v>
      </c>
      <c r="D19" s="75" t="s">
        <v>38</v>
      </c>
      <c r="E19" s="75" t="s">
        <v>39</v>
      </c>
      <c r="F19" s="75" t="s">
        <v>40</v>
      </c>
      <c r="G19" s="75" t="s">
        <v>41</v>
      </c>
      <c r="H19" s="75" t="s">
        <v>42</v>
      </c>
      <c r="I19" s="75" t="s">
        <v>43</v>
      </c>
      <c r="J19" s="75" t="s">
        <v>44</v>
      </c>
      <c r="K19" s="75" t="s">
        <v>45</v>
      </c>
      <c r="L19" s="75" t="s">
        <v>46</v>
      </c>
      <c r="M19" s="282" t="s">
        <v>47</v>
      </c>
      <c r="N19" s="111" t="s">
        <v>48</v>
      </c>
      <c r="O19" s="75" t="s">
        <v>49</v>
      </c>
      <c r="P19" s="75" t="s">
        <v>50</v>
      </c>
      <c r="Q19" s="75" t="s">
        <v>51</v>
      </c>
      <c r="R19" s="25"/>
      <c r="S19" s="119" t="s">
        <v>52</v>
      </c>
      <c r="T19" s="119" t="s">
        <v>53</v>
      </c>
      <c r="U19" s="119" t="s">
        <v>54</v>
      </c>
      <c r="V19" s="119" t="s">
        <v>55</v>
      </c>
      <c r="W19" s="119" t="s">
        <v>56</v>
      </c>
      <c r="X19" s="203" t="s">
        <v>57</v>
      </c>
      <c r="Y19" s="203" t="s">
        <v>58</v>
      </c>
      <c r="Z19" s="203" t="s">
        <v>212</v>
      </c>
      <c r="AA19" s="119" t="s">
        <v>59</v>
      </c>
      <c r="AB19" s="119" t="s">
        <v>60</v>
      </c>
      <c r="AC19" s="119" t="s">
        <v>61</v>
      </c>
      <c r="AD19" s="119" t="s">
        <v>62</v>
      </c>
      <c r="AE19" s="119" t="s">
        <v>63</v>
      </c>
      <c r="AF19" s="119" t="s">
        <v>64</v>
      </c>
      <c r="AG19" s="119" t="s">
        <v>65</v>
      </c>
    </row>
    <row r="20" spans="1:33" s="29" customFormat="1" ht="272.45" customHeight="1" x14ac:dyDescent="0.55000000000000004">
      <c r="A20" s="263">
        <v>1</v>
      </c>
      <c r="B20" s="322" t="s">
        <v>529</v>
      </c>
      <c r="C20" s="322" t="s">
        <v>220</v>
      </c>
      <c r="D20" s="323">
        <v>25172504</v>
      </c>
      <c r="E20" s="324" t="s">
        <v>299</v>
      </c>
      <c r="F20" s="322" t="s">
        <v>66</v>
      </c>
      <c r="G20" s="322">
        <v>1</v>
      </c>
      <c r="H20" s="325" t="s">
        <v>75</v>
      </c>
      <c r="I20" s="322">
        <v>1</v>
      </c>
      <c r="J20" s="322" t="s">
        <v>68</v>
      </c>
      <c r="K20" s="322" t="s">
        <v>69</v>
      </c>
      <c r="L20" s="322" t="s">
        <v>70</v>
      </c>
      <c r="M20" s="326">
        <v>10000000</v>
      </c>
      <c r="N20" s="327">
        <v>10000000</v>
      </c>
      <c r="O20" s="322" t="s">
        <v>71</v>
      </c>
      <c r="P20" s="322" t="s">
        <v>72</v>
      </c>
      <c r="Q20" s="322" t="s">
        <v>73</v>
      </c>
      <c r="R20" s="26"/>
      <c r="S20" s="334"/>
      <c r="T20" s="334"/>
      <c r="U20" s="334"/>
      <c r="V20" s="334"/>
      <c r="W20" s="334"/>
      <c r="X20" s="335"/>
      <c r="Y20" s="335"/>
      <c r="Z20" s="335"/>
      <c r="AA20" s="334"/>
      <c r="AB20" s="334"/>
      <c r="AC20" s="334"/>
      <c r="AD20" s="334"/>
      <c r="AE20" s="334"/>
      <c r="AF20" s="334"/>
      <c r="AG20" s="334"/>
    </row>
    <row r="21" spans="1:33" ht="409.6" customHeight="1" x14ac:dyDescent="0.35">
      <c r="A21" s="319">
        <f>SUM(A20+1)</f>
        <v>2</v>
      </c>
      <c r="B21" s="113"/>
      <c r="C21" s="113" t="s">
        <v>220</v>
      </c>
      <c r="D21" s="120" t="s">
        <v>221</v>
      </c>
      <c r="E21" s="121" t="s">
        <v>306</v>
      </c>
      <c r="F21" s="113" t="s">
        <v>66</v>
      </c>
      <c r="G21" s="113">
        <v>1</v>
      </c>
      <c r="H21" s="122" t="s">
        <v>89</v>
      </c>
      <c r="I21" s="113">
        <v>9</v>
      </c>
      <c r="J21" s="113" t="s">
        <v>127</v>
      </c>
      <c r="K21" s="113" t="s">
        <v>69</v>
      </c>
      <c r="L21" s="113" t="s">
        <v>77</v>
      </c>
      <c r="M21" s="283">
        <v>23000000</v>
      </c>
      <c r="N21" s="284">
        <v>23000000</v>
      </c>
      <c r="O21" s="113" t="s">
        <v>71</v>
      </c>
      <c r="P21" s="113" t="s">
        <v>72</v>
      </c>
      <c r="Q21" s="113" t="s">
        <v>73</v>
      </c>
      <c r="S21" s="336"/>
      <c r="T21" s="336"/>
      <c r="U21" s="337"/>
      <c r="V21" s="338"/>
      <c r="W21" s="339"/>
      <c r="X21" s="340"/>
      <c r="Y21" s="341"/>
      <c r="Z21" s="340"/>
      <c r="AA21" s="338"/>
      <c r="AB21" s="339"/>
      <c r="AC21" s="338"/>
      <c r="AD21" s="337"/>
      <c r="AE21" s="337"/>
      <c r="AF21" s="339"/>
      <c r="AG21" s="342"/>
    </row>
    <row r="22" spans="1:33" ht="360" customHeight="1" x14ac:dyDescent="0.35">
      <c r="A22" s="320"/>
      <c r="B22" s="113"/>
      <c r="C22" s="113" t="s">
        <v>220</v>
      </c>
      <c r="D22" s="120" t="s">
        <v>74</v>
      </c>
      <c r="E22" s="121" t="s">
        <v>307</v>
      </c>
      <c r="F22" s="113" t="s">
        <v>66</v>
      </c>
      <c r="G22" s="113">
        <v>1</v>
      </c>
      <c r="H22" s="122" t="s">
        <v>89</v>
      </c>
      <c r="I22" s="113">
        <v>9</v>
      </c>
      <c r="J22" s="113" t="s">
        <v>127</v>
      </c>
      <c r="K22" s="113" t="s">
        <v>69</v>
      </c>
      <c r="L22" s="113" t="s">
        <v>215</v>
      </c>
      <c r="M22" s="283">
        <v>12000000</v>
      </c>
      <c r="N22" s="284">
        <v>12000000</v>
      </c>
      <c r="O22" s="113" t="s">
        <v>71</v>
      </c>
      <c r="P22" s="113" t="s">
        <v>72</v>
      </c>
      <c r="Q22" s="113" t="s">
        <v>73</v>
      </c>
      <c r="S22" s="336"/>
      <c r="T22" s="336"/>
      <c r="U22" s="337"/>
      <c r="V22" s="338"/>
      <c r="W22" s="339"/>
      <c r="X22" s="340"/>
      <c r="Y22" s="341"/>
      <c r="Z22" s="340"/>
      <c r="AA22" s="338"/>
      <c r="AB22" s="339"/>
      <c r="AC22" s="338"/>
      <c r="AD22" s="337"/>
      <c r="AE22" s="337"/>
      <c r="AF22" s="339"/>
      <c r="AG22" s="342"/>
    </row>
    <row r="23" spans="1:33" ht="321.60000000000002" customHeight="1" x14ac:dyDescent="0.35">
      <c r="A23" s="320"/>
      <c r="B23" s="113"/>
      <c r="C23" s="113" t="s">
        <v>220</v>
      </c>
      <c r="D23" s="120" t="s">
        <v>222</v>
      </c>
      <c r="E23" s="121" t="s">
        <v>308</v>
      </c>
      <c r="F23" s="113" t="s">
        <v>66</v>
      </c>
      <c r="G23" s="113">
        <v>1</v>
      </c>
      <c r="H23" s="122" t="s">
        <v>89</v>
      </c>
      <c r="I23" s="113">
        <v>9</v>
      </c>
      <c r="J23" s="113" t="s">
        <v>127</v>
      </c>
      <c r="K23" s="113" t="s">
        <v>69</v>
      </c>
      <c r="L23" s="113" t="s">
        <v>216</v>
      </c>
      <c r="M23" s="283">
        <v>12000000</v>
      </c>
      <c r="N23" s="284">
        <v>12000000</v>
      </c>
      <c r="O23" s="113" t="s">
        <v>71</v>
      </c>
      <c r="P23" s="113" t="s">
        <v>72</v>
      </c>
      <c r="Q23" s="113" t="s">
        <v>73</v>
      </c>
      <c r="S23" s="336"/>
      <c r="T23" s="336"/>
      <c r="U23" s="337"/>
      <c r="V23" s="338"/>
      <c r="W23" s="339"/>
      <c r="X23" s="340"/>
      <c r="Y23" s="341"/>
      <c r="Z23" s="340"/>
      <c r="AA23" s="338"/>
      <c r="AB23" s="339"/>
      <c r="AC23" s="338"/>
      <c r="AD23" s="337"/>
      <c r="AE23" s="337"/>
      <c r="AF23" s="339"/>
      <c r="AG23" s="342"/>
    </row>
    <row r="24" spans="1:33" ht="321.60000000000002" customHeight="1" x14ac:dyDescent="0.35">
      <c r="A24" s="321"/>
      <c r="B24" s="113" t="s">
        <v>309</v>
      </c>
      <c r="C24" s="113" t="s">
        <v>208</v>
      </c>
      <c r="D24" s="120" t="s">
        <v>74</v>
      </c>
      <c r="E24" s="121" t="s">
        <v>310</v>
      </c>
      <c r="F24" s="113" t="s">
        <v>66</v>
      </c>
      <c r="G24" s="113">
        <v>1</v>
      </c>
      <c r="H24" s="122" t="s">
        <v>89</v>
      </c>
      <c r="I24" s="113">
        <v>9</v>
      </c>
      <c r="J24" s="113" t="s">
        <v>127</v>
      </c>
      <c r="K24" s="113" t="s">
        <v>105</v>
      </c>
      <c r="L24" s="113" t="s">
        <v>300</v>
      </c>
      <c r="M24" s="283">
        <v>3000000</v>
      </c>
      <c r="N24" s="284">
        <v>3000000</v>
      </c>
      <c r="O24" s="113" t="s">
        <v>71</v>
      </c>
      <c r="P24" s="113" t="s">
        <v>72</v>
      </c>
      <c r="Q24" s="113" t="s">
        <v>223</v>
      </c>
      <c r="S24" s="336"/>
      <c r="T24" s="336"/>
      <c r="U24" s="337"/>
      <c r="V24" s="338"/>
      <c r="W24" s="339"/>
      <c r="X24" s="340"/>
      <c r="Y24" s="341"/>
      <c r="Z24" s="340"/>
      <c r="AA24" s="338"/>
      <c r="AB24" s="339"/>
      <c r="AC24" s="338"/>
      <c r="AD24" s="337"/>
      <c r="AE24" s="337"/>
      <c r="AF24" s="339"/>
      <c r="AG24" s="342"/>
    </row>
    <row r="25" spans="1:33" ht="272.45" customHeight="1" x14ac:dyDescent="0.55000000000000004">
      <c r="A25" s="112">
        <v>3</v>
      </c>
      <c r="B25" s="113"/>
      <c r="C25" s="113" t="s">
        <v>220</v>
      </c>
      <c r="D25" s="120">
        <v>44103103</v>
      </c>
      <c r="E25" s="121" t="s">
        <v>311</v>
      </c>
      <c r="F25" s="113" t="s">
        <v>66</v>
      </c>
      <c r="G25" s="113">
        <v>1</v>
      </c>
      <c r="H25" s="122" t="s">
        <v>75</v>
      </c>
      <c r="I25" s="113">
        <v>7</v>
      </c>
      <c r="J25" s="113" t="s">
        <v>127</v>
      </c>
      <c r="K25" s="113" t="s">
        <v>69</v>
      </c>
      <c r="L25" s="113" t="s">
        <v>79</v>
      </c>
      <c r="M25" s="283">
        <v>28585000</v>
      </c>
      <c r="N25" s="284">
        <v>28585000</v>
      </c>
      <c r="O25" s="113" t="s">
        <v>71</v>
      </c>
      <c r="P25" s="113" t="s">
        <v>72</v>
      </c>
      <c r="Q25" s="113" t="s">
        <v>73</v>
      </c>
      <c r="S25" s="343"/>
      <c r="T25" s="343"/>
      <c r="U25" s="343"/>
      <c r="V25" s="343"/>
      <c r="W25" s="343"/>
      <c r="X25" s="344"/>
      <c r="Y25" s="344"/>
      <c r="Z25" s="344"/>
      <c r="AA25" s="343"/>
      <c r="AB25" s="343"/>
      <c r="AC25" s="343"/>
      <c r="AD25" s="343"/>
      <c r="AE25" s="343"/>
      <c r="AF25" s="343"/>
      <c r="AG25" s="343"/>
    </row>
    <row r="26" spans="1:33" ht="272.45" customHeight="1" x14ac:dyDescent="0.35">
      <c r="A26" s="112">
        <f>SUM(A25+1)</f>
        <v>4</v>
      </c>
      <c r="B26" s="113"/>
      <c r="C26" s="113" t="s">
        <v>220</v>
      </c>
      <c r="D26" s="120">
        <v>44103103</v>
      </c>
      <c r="E26" s="121" t="s">
        <v>312</v>
      </c>
      <c r="F26" s="113" t="s">
        <v>66</v>
      </c>
      <c r="G26" s="113">
        <v>1</v>
      </c>
      <c r="H26" s="122" t="s">
        <v>89</v>
      </c>
      <c r="I26" s="113">
        <v>2</v>
      </c>
      <c r="J26" s="113" t="s">
        <v>68</v>
      </c>
      <c r="K26" s="113" t="s">
        <v>69</v>
      </c>
      <c r="L26" s="113" t="s">
        <v>79</v>
      </c>
      <c r="M26" s="283">
        <v>24415000</v>
      </c>
      <c r="N26" s="284">
        <v>24415000</v>
      </c>
      <c r="O26" s="113" t="s">
        <v>71</v>
      </c>
      <c r="P26" s="113" t="s">
        <v>72</v>
      </c>
      <c r="Q26" s="113" t="s">
        <v>73</v>
      </c>
      <c r="S26" s="336"/>
      <c r="T26" s="336"/>
      <c r="U26" s="337"/>
      <c r="V26" s="338"/>
      <c r="W26" s="339"/>
      <c r="X26" s="340"/>
      <c r="Y26" s="341"/>
      <c r="Z26" s="340"/>
      <c r="AA26" s="345"/>
      <c r="AB26" s="339"/>
      <c r="AC26" s="346"/>
      <c r="AD26" s="347"/>
      <c r="AE26" s="347"/>
      <c r="AF26" s="348"/>
      <c r="AG26" s="348"/>
    </row>
    <row r="27" spans="1:33" ht="272.45" customHeight="1" x14ac:dyDescent="0.35">
      <c r="A27" s="262">
        <f>SUM(A26+1)</f>
        <v>5</v>
      </c>
      <c r="B27" s="113"/>
      <c r="C27" s="113" t="s">
        <v>220</v>
      </c>
      <c r="D27" s="120">
        <v>72102900</v>
      </c>
      <c r="E27" s="121" t="s">
        <v>313</v>
      </c>
      <c r="F27" s="113" t="s">
        <v>66</v>
      </c>
      <c r="G27" s="113">
        <v>1</v>
      </c>
      <c r="H27" s="122" t="s">
        <v>80</v>
      </c>
      <c r="I27" s="113">
        <v>12</v>
      </c>
      <c r="J27" s="113" t="s">
        <v>84</v>
      </c>
      <c r="K27" s="113" t="s">
        <v>69</v>
      </c>
      <c r="L27" s="113" t="s">
        <v>85</v>
      </c>
      <c r="M27" s="283">
        <v>327500000</v>
      </c>
      <c r="N27" s="284">
        <v>42000000</v>
      </c>
      <c r="O27" s="113" t="s">
        <v>82</v>
      </c>
      <c r="P27" s="113" t="s">
        <v>83</v>
      </c>
      <c r="Q27" s="113" t="s">
        <v>73</v>
      </c>
      <c r="S27" s="336"/>
      <c r="T27" s="336"/>
      <c r="U27" s="337"/>
      <c r="V27" s="338"/>
      <c r="W27" s="339"/>
      <c r="X27" s="340"/>
      <c r="Y27" s="341"/>
      <c r="Z27" s="340"/>
      <c r="AA27" s="345"/>
      <c r="AB27" s="339"/>
      <c r="AC27" s="346"/>
      <c r="AD27" s="347"/>
      <c r="AE27" s="347"/>
      <c r="AF27" s="339"/>
      <c r="AG27" s="339"/>
    </row>
    <row r="28" spans="1:33" ht="272.45" customHeight="1" x14ac:dyDescent="0.35">
      <c r="A28" s="262">
        <f>SUM(A27+1)</f>
        <v>6</v>
      </c>
      <c r="B28" s="113"/>
      <c r="C28" s="113" t="s">
        <v>220</v>
      </c>
      <c r="D28" s="120">
        <v>84131603</v>
      </c>
      <c r="E28" s="121" t="s">
        <v>314</v>
      </c>
      <c r="F28" s="113" t="s">
        <v>66</v>
      </c>
      <c r="G28" s="113">
        <v>1</v>
      </c>
      <c r="H28" s="122" t="s">
        <v>78</v>
      </c>
      <c r="I28" s="113">
        <v>1</v>
      </c>
      <c r="J28" s="113" t="s">
        <v>76</v>
      </c>
      <c r="K28" s="113" t="s">
        <v>69</v>
      </c>
      <c r="L28" s="113" t="s">
        <v>86</v>
      </c>
      <c r="M28" s="283">
        <v>6000000</v>
      </c>
      <c r="N28" s="284">
        <v>6000000</v>
      </c>
      <c r="O28" s="113" t="s">
        <v>71</v>
      </c>
      <c r="P28" s="113" t="s">
        <v>72</v>
      </c>
      <c r="Q28" s="113" t="s">
        <v>73</v>
      </c>
      <c r="S28" s="336"/>
      <c r="T28" s="336"/>
      <c r="U28" s="337"/>
      <c r="V28" s="338"/>
      <c r="W28" s="339"/>
      <c r="X28" s="340"/>
      <c r="Y28" s="341"/>
      <c r="Z28" s="340"/>
      <c r="AA28" s="345"/>
      <c r="AB28" s="339"/>
      <c r="AC28" s="338"/>
      <c r="AD28" s="337"/>
      <c r="AE28" s="337"/>
      <c r="AF28" s="339"/>
      <c r="AG28" s="339"/>
    </row>
    <row r="29" spans="1:33" s="73" customFormat="1" ht="272.45" customHeight="1" x14ac:dyDescent="0.35">
      <c r="A29" s="262">
        <f>SUM(A28+1)</f>
        <v>7</v>
      </c>
      <c r="B29" s="113"/>
      <c r="C29" s="113" t="s">
        <v>220</v>
      </c>
      <c r="D29" s="120">
        <v>72101517</v>
      </c>
      <c r="E29" s="121" t="s">
        <v>315</v>
      </c>
      <c r="F29" s="113" t="s">
        <v>66</v>
      </c>
      <c r="G29" s="113">
        <v>1</v>
      </c>
      <c r="H29" s="122" t="s">
        <v>67</v>
      </c>
      <c r="I29" s="113">
        <v>2</v>
      </c>
      <c r="J29" s="113" t="s">
        <v>88</v>
      </c>
      <c r="K29" s="113" t="s">
        <v>69</v>
      </c>
      <c r="L29" s="113" t="s">
        <v>90</v>
      </c>
      <c r="M29" s="283">
        <v>1500000</v>
      </c>
      <c r="N29" s="284">
        <v>1500000</v>
      </c>
      <c r="O29" s="113" t="s">
        <v>71</v>
      </c>
      <c r="P29" s="113" t="s">
        <v>72</v>
      </c>
      <c r="Q29" s="113" t="s">
        <v>73</v>
      </c>
      <c r="R29" s="26"/>
      <c r="S29" s="336"/>
      <c r="T29" s="336"/>
      <c r="U29" s="337"/>
      <c r="V29" s="338"/>
      <c r="W29" s="339"/>
      <c r="X29" s="340"/>
      <c r="Y29" s="341"/>
      <c r="Z29" s="340"/>
      <c r="AA29" s="338"/>
      <c r="AB29" s="339"/>
      <c r="AC29" s="338"/>
      <c r="AD29" s="337"/>
      <c r="AE29" s="337"/>
      <c r="AF29" s="339"/>
      <c r="AG29" s="342"/>
    </row>
    <row r="30" spans="1:33" ht="272.45" customHeight="1" x14ac:dyDescent="0.55000000000000004">
      <c r="A30" s="262">
        <f>SUM(A29+1)</f>
        <v>8</v>
      </c>
      <c r="B30" s="113"/>
      <c r="C30" s="113" t="s">
        <v>220</v>
      </c>
      <c r="D30" s="120" t="s">
        <v>530</v>
      </c>
      <c r="E30" s="121" t="s">
        <v>316</v>
      </c>
      <c r="F30" s="113" t="s">
        <v>66</v>
      </c>
      <c r="G30" s="113">
        <v>1</v>
      </c>
      <c r="H30" s="122" t="s">
        <v>89</v>
      </c>
      <c r="I30" s="113">
        <v>8</v>
      </c>
      <c r="J30" s="113" t="s">
        <v>88</v>
      </c>
      <c r="K30" s="113" t="s">
        <v>69</v>
      </c>
      <c r="L30" s="113" t="s">
        <v>90</v>
      </c>
      <c r="M30" s="283">
        <v>23000000</v>
      </c>
      <c r="N30" s="284">
        <v>23000000</v>
      </c>
      <c r="O30" s="113" t="s">
        <v>71</v>
      </c>
      <c r="P30" s="113" t="s">
        <v>72</v>
      </c>
      <c r="Q30" s="113" t="s">
        <v>73</v>
      </c>
      <c r="S30" s="343"/>
      <c r="T30" s="343"/>
      <c r="U30" s="343"/>
      <c r="V30" s="343"/>
      <c r="W30" s="343"/>
      <c r="X30" s="344"/>
      <c r="Y30" s="344"/>
      <c r="Z30" s="344"/>
      <c r="AA30" s="343"/>
      <c r="AB30" s="343"/>
      <c r="AC30" s="343"/>
      <c r="AD30" s="343"/>
      <c r="AE30" s="343"/>
      <c r="AF30" s="343"/>
      <c r="AG30" s="343"/>
    </row>
    <row r="31" spans="1:33" ht="272.45" customHeight="1" x14ac:dyDescent="0.35">
      <c r="A31" s="319">
        <v>9</v>
      </c>
      <c r="B31" s="113"/>
      <c r="C31" s="113" t="s">
        <v>220</v>
      </c>
      <c r="D31" s="120" t="s">
        <v>92</v>
      </c>
      <c r="E31" s="121" t="s">
        <v>317</v>
      </c>
      <c r="F31" s="113" t="s">
        <v>66</v>
      </c>
      <c r="G31" s="113">
        <v>1</v>
      </c>
      <c r="H31" s="122" t="s">
        <v>75</v>
      </c>
      <c r="I31" s="113">
        <v>7</v>
      </c>
      <c r="J31" s="113" t="s">
        <v>127</v>
      </c>
      <c r="K31" s="113" t="s">
        <v>69</v>
      </c>
      <c r="L31" s="113" t="s">
        <v>93</v>
      </c>
      <c r="M31" s="283">
        <v>15000000</v>
      </c>
      <c r="N31" s="284">
        <v>15000000</v>
      </c>
      <c r="O31" s="113" t="s">
        <v>71</v>
      </c>
      <c r="P31" s="113" t="s">
        <v>72</v>
      </c>
      <c r="Q31" s="113" t="s">
        <v>73</v>
      </c>
      <c r="S31" s="336"/>
      <c r="T31" s="336"/>
      <c r="U31" s="337"/>
      <c r="V31" s="338"/>
      <c r="W31" s="339"/>
      <c r="X31" s="340"/>
      <c r="Y31" s="341"/>
      <c r="Z31" s="340"/>
      <c r="AA31" s="349"/>
      <c r="AB31" s="348"/>
      <c r="AC31" s="346"/>
      <c r="AD31" s="347"/>
      <c r="AE31" s="347"/>
      <c r="AF31" s="348"/>
      <c r="AG31" s="348"/>
    </row>
    <row r="32" spans="1:33" ht="272.45" customHeight="1" x14ac:dyDescent="0.35">
      <c r="A32" s="321"/>
      <c r="B32" s="113"/>
      <c r="C32" s="113" t="s">
        <v>220</v>
      </c>
      <c r="D32" s="120" t="s">
        <v>92</v>
      </c>
      <c r="E32" s="121" t="s">
        <v>318</v>
      </c>
      <c r="F32" s="113" t="s">
        <v>66</v>
      </c>
      <c r="G32" s="113">
        <v>1</v>
      </c>
      <c r="H32" s="122" t="s">
        <v>75</v>
      </c>
      <c r="I32" s="113">
        <v>7</v>
      </c>
      <c r="J32" s="113" t="s">
        <v>127</v>
      </c>
      <c r="K32" s="113" t="s">
        <v>69</v>
      </c>
      <c r="L32" s="113" t="s">
        <v>94</v>
      </c>
      <c r="M32" s="283">
        <v>20000000</v>
      </c>
      <c r="N32" s="284">
        <v>20000000</v>
      </c>
      <c r="O32" s="113" t="s">
        <v>71</v>
      </c>
      <c r="P32" s="113" t="s">
        <v>72</v>
      </c>
      <c r="Q32" s="113" t="s">
        <v>73</v>
      </c>
      <c r="S32" s="336"/>
      <c r="T32" s="336"/>
      <c r="U32" s="337"/>
      <c r="V32" s="338"/>
      <c r="W32" s="339"/>
      <c r="X32" s="350"/>
      <c r="Y32" s="351"/>
      <c r="Z32" s="350"/>
      <c r="AA32" s="338"/>
      <c r="AB32" s="339"/>
      <c r="AC32" s="338"/>
      <c r="AD32" s="337"/>
      <c r="AE32" s="337"/>
      <c r="AF32" s="339"/>
      <c r="AG32" s="342"/>
    </row>
    <row r="33" spans="1:33" s="101" customFormat="1" ht="272.45" customHeight="1" x14ac:dyDescent="0.55000000000000004">
      <c r="A33" s="112">
        <v>10</v>
      </c>
      <c r="B33" s="113"/>
      <c r="C33" s="113" t="s">
        <v>220</v>
      </c>
      <c r="D33" s="120">
        <v>84131512</v>
      </c>
      <c r="E33" s="121" t="s">
        <v>319</v>
      </c>
      <c r="F33" s="113" t="s">
        <v>66</v>
      </c>
      <c r="G33" s="113">
        <v>1</v>
      </c>
      <c r="H33" s="122" t="s">
        <v>80</v>
      </c>
      <c r="I33" s="113">
        <v>12</v>
      </c>
      <c r="J33" s="113" t="s">
        <v>76</v>
      </c>
      <c r="K33" s="113" t="s">
        <v>69</v>
      </c>
      <c r="L33" s="113" t="s">
        <v>95</v>
      </c>
      <c r="M33" s="283">
        <v>23000000</v>
      </c>
      <c r="N33" s="284">
        <v>23000000</v>
      </c>
      <c r="O33" s="113" t="s">
        <v>71</v>
      </c>
      <c r="P33" s="113" t="s">
        <v>72</v>
      </c>
      <c r="Q33" s="113" t="s">
        <v>73</v>
      </c>
      <c r="R33" s="28"/>
      <c r="S33" s="334"/>
      <c r="T33" s="334"/>
      <c r="U33" s="334"/>
      <c r="V33" s="334"/>
      <c r="W33" s="334"/>
      <c r="X33" s="335"/>
      <c r="Y33" s="335"/>
      <c r="Z33" s="335"/>
      <c r="AA33" s="334"/>
      <c r="AB33" s="334"/>
      <c r="AC33" s="334"/>
      <c r="AD33" s="334"/>
      <c r="AE33" s="334"/>
      <c r="AF33" s="334"/>
      <c r="AG33" s="334"/>
    </row>
    <row r="34" spans="1:33" ht="272.45" customHeight="1" x14ac:dyDescent="0.35">
      <c r="A34" s="112">
        <f t="shared" ref="A34:A97" si="1">SUM(A33+1)</f>
        <v>11</v>
      </c>
      <c r="B34" s="113"/>
      <c r="C34" s="113" t="s">
        <v>220</v>
      </c>
      <c r="D34" s="120" t="s">
        <v>1091</v>
      </c>
      <c r="E34" s="121" t="s">
        <v>320</v>
      </c>
      <c r="F34" s="113" t="s">
        <v>66</v>
      </c>
      <c r="G34" s="113">
        <v>1</v>
      </c>
      <c r="H34" s="122" t="s">
        <v>103</v>
      </c>
      <c r="I34" s="113">
        <v>10</v>
      </c>
      <c r="J34" s="113" t="s">
        <v>97</v>
      </c>
      <c r="K34" s="113" t="s">
        <v>69</v>
      </c>
      <c r="L34" s="113" t="s">
        <v>90</v>
      </c>
      <c r="M34" s="283">
        <v>10000000</v>
      </c>
      <c r="N34" s="284">
        <v>10000000</v>
      </c>
      <c r="O34" s="113" t="s">
        <v>71</v>
      </c>
      <c r="P34" s="113" t="s">
        <v>72</v>
      </c>
      <c r="Q34" s="113" t="s">
        <v>73</v>
      </c>
      <c r="S34" s="352" t="s">
        <v>1252</v>
      </c>
      <c r="T34" s="336" t="s">
        <v>1253</v>
      </c>
      <c r="U34" s="353">
        <v>43893</v>
      </c>
      <c r="V34" s="338" t="s">
        <v>1254</v>
      </c>
      <c r="W34" s="339" t="s">
        <v>1255</v>
      </c>
      <c r="X34" s="354">
        <v>9908668</v>
      </c>
      <c r="Y34" s="355">
        <v>0</v>
      </c>
      <c r="Z34" s="354">
        <v>9908668</v>
      </c>
      <c r="AA34" s="338" t="s">
        <v>1256</v>
      </c>
      <c r="AB34" s="339">
        <v>3420</v>
      </c>
      <c r="AC34" s="338" t="s">
        <v>1257</v>
      </c>
      <c r="AD34" s="337">
        <v>0</v>
      </c>
      <c r="AE34" s="337">
        <v>0</v>
      </c>
      <c r="AF34" s="339" t="s">
        <v>1258</v>
      </c>
      <c r="AG34" s="339" t="s">
        <v>555</v>
      </c>
    </row>
    <row r="35" spans="1:33" ht="272.45" customHeight="1" x14ac:dyDescent="0.35">
      <c r="A35" s="112">
        <f t="shared" si="1"/>
        <v>12</v>
      </c>
      <c r="B35" s="113"/>
      <c r="C35" s="113" t="s">
        <v>220</v>
      </c>
      <c r="D35" s="120">
        <v>44101706</v>
      </c>
      <c r="E35" s="121" t="s">
        <v>321</v>
      </c>
      <c r="F35" s="113" t="s">
        <v>66</v>
      </c>
      <c r="G35" s="113">
        <v>1</v>
      </c>
      <c r="H35" s="122" t="s">
        <v>89</v>
      </c>
      <c r="I35" s="113">
        <v>2</v>
      </c>
      <c r="J35" s="113" t="s">
        <v>68</v>
      </c>
      <c r="K35" s="113" t="s">
        <v>69</v>
      </c>
      <c r="L35" s="113" t="s">
        <v>79</v>
      </c>
      <c r="M35" s="283">
        <v>20000000</v>
      </c>
      <c r="N35" s="284">
        <v>20000000</v>
      </c>
      <c r="O35" s="113" t="s">
        <v>71</v>
      </c>
      <c r="P35" s="113" t="s">
        <v>72</v>
      </c>
      <c r="Q35" s="113" t="s">
        <v>73</v>
      </c>
      <c r="S35" s="356"/>
      <c r="T35" s="356"/>
      <c r="U35" s="347"/>
      <c r="V35" s="346"/>
      <c r="W35" s="348"/>
      <c r="X35" s="350"/>
      <c r="Y35" s="351"/>
      <c r="Z35" s="350"/>
      <c r="AA35" s="349"/>
      <c r="AB35" s="348"/>
      <c r="AC35" s="346"/>
      <c r="AD35" s="347"/>
      <c r="AE35" s="347"/>
      <c r="AF35" s="348"/>
      <c r="AG35" s="348"/>
    </row>
    <row r="36" spans="1:33" ht="272.45" customHeight="1" x14ac:dyDescent="0.35">
      <c r="A36" s="112">
        <f t="shared" si="1"/>
        <v>13</v>
      </c>
      <c r="B36" s="113"/>
      <c r="C36" s="113" t="s">
        <v>220</v>
      </c>
      <c r="D36" s="120" t="s">
        <v>100</v>
      </c>
      <c r="E36" s="121" t="s">
        <v>531</v>
      </c>
      <c r="F36" s="113" t="s">
        <v>66</v>
      </c>
      <c r="G36" s="113">
        <v>1</v>
      </c>
      <c r="H36" s="122" t="s">
        <v>89</v>
      </c>
      <c r="I36" s="113">
        <v>7</v>
      </c>
      <c r="J36" s="113" t="s">
        <v>224</v>
      </c>
      <c r="K36" s="113" t="s">
        <v>69</v>
      </c>
      <c r="L36" s="113" t="s">
        <v>101</v>
      </c>
      <c r="M36" s="283">
        <v>124000000</v>
      </c>
      <c r="N36" s="284">
        <v>124000000</v>
      </c>
      <c r="O36" s="113" t="s">
        <v>71</v>
      </c>
      <c r="P36" s="113" t="s">
        <v>72</v>
      </c>
      <c r="Q36" s="113" t="s">
        <v>73</v>
      </c>
      <c r="S36" s="336"/>
      <c r="T36" s="336"/>
      <c r="U36" s="347"/>
      <c r="V36" s="338"/>
      <c r="W36" s="339"/>
      <c r="X36" s="340"/>
      <c r="Y36" s="341"/>
      <c r="Z36" s="340"/>
      <c r="AA36" s="338"/>
      <c r="AB36" s="345"/>
      <c r="AC36" s="346"/>
      <c r="AD36" s="347"/>
      <c r="AE36" s="347"/>
      <c r="AF36" s="348"/>
      <c r="AG36" s="357"/>
    </row>
    <row r="37" spans="1:33" ht="272.45" customHeight="1" x14ac:dyDescent="0.35">
      <c r="A37" s="112">
        <f t="shared" si="1"/>
        <v>14</v>
      </c>
      <c r="B37" s="113"/>
      <c r="C37" s="113" t="s">
        <v>220</v>
      </c>
      <c r="D37" s="120" t="s">
        <v>113</v>
      </c>
      <c r="E37" s="121" t="s">
        <v>322</v>
      </c>
      <c r="F37" s="113" t="s">
        <v>66</v>
      </c>
      <c r="G37" s="113">
        <v>1</v>
      </c>
      <c r="H37" s="122" t="s">
        <v>80</v>
      </c>
      <c r="I37" s="113">
        <v>9</v>
      </c>
      <c r="J37" s="113" t="s">
        <v>88</v>
      </c>
      <c r="K37" s="113" t="s">
        <v>69</v>
      </c>
      <c r="L37" s="113" t="s">
        <v>114</v>
      </c>
      <c r="M37" s="283">
        <v>2000000</v>
      </c>
      <c r="N37" s="284">
        <v>2000000</v>
      </c>
      <c r="O37" s="113" t="s">
        <v>71</v>
      </c>
      <c r="P37" s="113" t="s">
        <v>72</v>
      </c>
      <c r="Q37" s="113" t="s">
        <v>73</v>
      </c>
      <c r="S37" s="336"/>
      <c r="T37" s="336"/>
      <c r="U37" s="337"/>
      <c r="V37" s="338"/>
      <c r="W37" s="339"/>
      <c r="X37" s="340"/>
      <c r="Y37" s="341"/>
      <c r="Z37" s="340"/>
      <c r="AA37" s="338"/>
      <c r="AB37" s="339"/>
      <c r="AC37" s="338"/>
      <c r="AD37" s="337"/>
      <c r="AE37" s="337"/>
      <c r="AF37" s="339"/>
      <c r="AG37" s="342"/>
    </row>
    <row r="38" spans="1:33" ht="272.45" customHeight="1" x14ac:dyDescent="0.35">
      <c r="A38" s="112">
        <f t="shared" si="1"/>
        <v>15</v>
      </c>
      <c r="B38" s="113"/>
      <c r="C38" s="113" t="s">
        <v>220</v>
      </c>
      <c r="D38" s="120" t="s">
        <v>115</v>
      </c>
      <c r="E38" s="121" t="s">
        <v>323</v>
      </c>
      <c r="F38" s="113" t="s">
        <v>66</v>
      </c>
      <c r="G38" s="113">
        <v>1</v>
      </c>
      <c r="H38" s="122" t="s">
        <v>87</v>
      </c>
      <c r="I38" s="113">
        <v>2</v>
      </c>
      <c r="J38" s="113" t="s">
        <v>68</v>
      </c>
      <c r="K38" s="113" t="s">
        <v>69</v>
      </c>
      <c r="L38" s="113" t="s">
        <v>116</v>
      </c>
      <c r="M38" s="283">
        <v>5800000</v>
      </c>
      <c r="N38" s="284">
        <v>5800000</v>
      </c>
      <c r="O38" s="113" t="s">
        <v>71</v>
      </c>
      <c r="P38" s="113" t="s">
        <v>72</v>
      </c>
      <c r="Q38" s="113" t="s">
        <v>73</v>
      </c>
      <c r="S38" s="336"/>
      <c r="T38" s="336"/>
      <c r="U38" s="337"/>
      <c r="V38" s="338"/>
      <c r="W38" s="339"/>
      <c r="X38" s="340"/>
      <c r="Y38" s="341"/>
      <c r="Z38" s="340"/>
      <c r="AA38" s="345"/>
      <c r="AB38" s="339"/>
      <c r="AC38" s="346"/>
      <c r="AD38" s="347"/>
      <c r="AE38" s="347"/>
      <c r="AF38" s="339"/>
      <c r="AG38" s="342"/>
    </row>
    <row r="39" spans="1:33" ht="272.45" customHeight="1" x14ac:dyDescent="0.35">
      <c r="A39" s="112">
        <f t="shared" si="1"/>
        <v>16</v>
      </c>
      <c r="B39" s="113"/>
      <c r="C39" s="113" t="s">
        <v>220</v>
      </c>
      <c r="D39" s="120">
        <v>48101909</v>
      </c>
      <c r="E39" s="121" t="s">
        <v>324</v>
      </c>
      <c r="F39" s="113" t="s">
        <v>66</v>
      </c>
      <c r="G39" s="113">
        <v>1</v>
      </c>
      <c r="H39" s="122" t="s">
        <v>89</v>
      </c>
      <c r="I39" s="113">
        <v>2</v>
      </c>
      <c r="J39" s="113" t="s">
        <v>68</v>
      </c>
      <c r="K39" s="113" t="s">
        <v>69</v>
      </c>
      <c r="L39" s="113" t="s">
        <v>117</v>
      </c>
      <c r="M39" s="283">
        <v>9000000</v>
      </c>
      <c r="N39" s="284">
        <v>9000000</v>
      </c>
      <c r="O39" s="113" t="s">
        <v>71</v>
      </c>
      <c r="P39" s="113" t="s">
        <v>72</v>
      </c>
      <c r="Q39" s="113" t="s">
        <v>73</v>
      </c>
      <c r="S39" s="336"/>
      <c r="T39" s="336"/>
      <c r="U39" s="337"/>
      <c r="V39" s="338"/>
      <c r="W39" s="339"/>
      <c r="X39" s="340"/>
      <c r="Y39" s="341"/>
      <c r="Z39" s="340"/>
      <c r="AA39" s="338"/>
      <c r="AB39" s="339"/>
      <c r="AC39" s="338"/>
      <c r="AD39" s="337"/>
      <c r="AE39" s="337"/>
      <c r="AF39" s="339"/>
      <c r="AG39" s="342"/>
    </row>
    <row r="40" spans="1:33" ht="272.45" customHeight="1" x14ac:dyDescent="0.35">
      <c r="A40" s="112">
        <f t="shared" si="1"/>
        <v>17</v>
      </c>
      <c r="B40" s="113" t="s">
        <v>325</v>
      </c>
      <c r="C40" s="113" t="s">
        <v>1016</v>
      </c>
      <c r="D40" s="120" t="s">
        <v>226</v>
      </c>
      <c r="E40" s="121" t="s">
        <v>326</v>
      </c>
      <c r="F40" s="113" t="s">
        <v>66</v>
      </c>
      <c r="G40" s="113">
        <v>1</v>
      </c>
      <c r="H40" s="122" t="s">
        <v>87</v>
      </c>
      <c r="I40" s="113">
        <v>3</v>
      </c>
      <c r="J40" s="113" t="s">
        <v>127</v>
      </c>
      <c r="K40" s="113" t="s">
        <v>105</v>
      </c>
      <c r="L40" s="113" t="s">
        <v>227</v>
      </c>
      <c r="M40" s="283">
        <v>530000000</v>
      </c>
      <c r="N40" s="284">
        <v>530000000</v>
      </c>
      <c r="O40" s="113" t="s">
        <v>71</v>
      </c>
      <c r="P40" s="113" t="s">
        <v>72</v>
      </c>
      <c r="Q40" s="113" t="s">
        <v>73</v>
      </c>
      <c r="S40" s="336"/>
      <c r="T40" s="336"/>
      <c r="U40" s="337"/>
      <c r="V40" s="338"/>
      <c r="W40" s="339"/>
      <c r="X40" s="340"/>
      <c r="Y40" s="341"/>
      <c r="Z40" s="340"/>
      <c r="AA40" s="338"/>
      <c r="AB40" s="339"/>
      <c r="AC40" s="346"/>
      <c r="AD40" s="347"/>
      <c r="AE40" s="347"/>
      <c r="AF40" s="348"/>
      <c r="AG40" s="357"/>
    </row>
    <row r="41" spans="1:33" ht="272.45" customHeight="1" x14ac:dyDescent="0.35">
      <c r="A41" s="112">
        <f t="shared" si="1"/>
        <v>18</v>
      </c>
      <c r="B41" s="328"/>
      <c r="C41" s="328" t="s">
        <v>220</v>
      </c>
      <c r="D41" s="329" t="s">
        <v>118</v>
      </c>
      <c r="E41" s="330" t="s">
        <v>327</v>
      </c>
      <c r="F41" s="328" t="s">
        <v>66</v>
      </c>
      <c r="G41" s="328">
        <v>1</v>
      </c>
      <c r="H41" s="331" t="s">
        <v>75</v>
      </c>
      <c r="I41" s="328">
        <v>2</v>
      </c>
      <c r="J41" s="328" t="s">
        <v>68</v>
      </c>
      <c r="K41" s="328" t="s">
        <v>69</v>
      </c>
      <c r="L41" s="328" t="s">
        <v>1048</v>
      </c>
      <c r="M41" s="332"/>
      <c r="N41" s="333"/>
      <c r="O41" s="328" t="s">
        <v>71</v>
      </c>
      <c r="P41" s="328" t="s">
        <v>72</v>
      </c>
      <c r="Q41" s="328" t="s">
        <v>73</v>
      </c>
      <c r="S41" s="336"/>
      <c r="T41" s="336"/>
      <c r="U41" s="337"/>
      <c r="V41" s="338"/>
      <c r="W41" s="339"/>
      <c r="X41" s="340"/>
      <c r="Y41" s="341"/>
      <c r="Z41" s="340"/>
      <c r="AA41" s="338"/>
      <c r="AB41" s="339"/>
      <c r="AC41" s="346"/>
      <c r="AD41" s="347"/>
      <c r="AE41" s="347"/>
      <c r="AF41" s="348"/>
      <c r="AG41" s="357"/>
    </row>
    <row r="42" spans="1:33" ht="272.45" customHeight="1" x14ac:dyDescent="0.35">
      <c r="A42" s="112">
        <f t="shared" si="1"/>
        <v>19</v>
      </c>
      <c r="B42" s="113"/>
      <c r="C42" s="113" t="s">
        <v>220</v>
      </c>
      <c r="D42" s="120">
        <v>81141804</v>
      </c>
      <c r="E42" s="121" t="s">
        <v>328</v>
      </c>
      <c r="F42" s="113" t="s">
        <v>66</v>
      </c>
      <c r="G42" s="113">
        <v>1</v>
      </c>
      <c r="H42" s="122" t="s">
        <v>67</v>
      </c>
      <c r="I42" s="113">
        <v>1</v>
      </c>
      <c r="J42" s="113" t="s">
        <v>88</v>
      </c>
      <c r="K42" s="113" t="s">
        <v>69</v>
      </c>
      <c r="L42" s="113" t="s">
        <v>112</v>
      </c>
      <c r="M42" s="283">
        <v>1800000</v>
      </c>
      <c r="N42" s="284">
        <v>1800000</v>
      </c>
      <c r="O42" s="113" t="s">
        <v>71</v>
      </c>
      <c r="P42" s="113" t="s">
        <v>72</v>
      </c>
      <c r="Q42" s="113" t="s">
        <v>73</v>
      </c>
      <c r="S42" s="336"/>
      <c r="T42" s="336"/>
      <c r="U42" s="337"/>
      <c r="V42" s="338"/>
      <c r="W42" s="339"/>
      <c r="X42" s="340"/>
      <c r="Y42" s="341"/>
      <c r="Z42" s="340"/>
      <c r="AA42" s="338"/>
      <c r="AB42" s="339"/>
      <c r="AC42" s="338"/>
      <c r="AD42" s="337"/>
      <c r="AE42" s="337"/>
      <c r="AF42" s="339"/>
      <c r="AG42" s="342"/>
    </row>
    <row r="43" spans="1:33" ht="272.45" customHeight="1" x14ac:dyDescent="0.35">
      <c r="A43" s="112">
        <f t="shared" si="1"/>
        <v>20</v>
      </c>
      <c r="B43" s="113" t="s">
        <v>329</v>
      </c>
      <c r="C43" s="322" t="s">
        <v>220</v>
      </c>
      <c r="D43" s="120" t="s">
        <v>120</v>
      </c>
      <c r="E43" s="121" t="s">
        <v>330</v>
      </c>
      <c r="F43" s="113" t="s">
        <v>66</v>
      </c>
      <c r="G43" s="113">
        <v>1</v>
      </c>
      <c r="H43" s="122" t="s">
        <v>89</v>
      </c>
      <c r="I43" s="113">
        <v>4</v>
      </c>
      <c r="J43" s="113" t="s">
        <v>97</v>
      </c>
      <c r="K43" s="113" t="s">
        <v>105</v>
      </c>
      <c r="L43" s="113" t="s">
        <v>301</v>
      </c>
      <c r="M43" s="283">
        <v>485000000</v>
      </c>
      <c r="N43" s="284">
        <v>485000000</v>
      </c>
      <c r="O43" s="113" t="s">
        <v>71</v>
      </c>
      <c r="P43" s="113" t="s">
        <v>71</v>
      </c>
      <c r="Q43" s="113" t="s">
        <v>73</v>
      </c>
      <c r="S43" s="356"/>
      <c r="T43" s="356"/>
      <c r="U43" s="347"/>
      <c r="V43" s="346"/>
      <c r="W43" s="348"/>
      <c r="X43" s="350"/>
      <c r="Y43" s="351"/>
      <c r="Z43" s="350"/>
      <c r="AA43" s="349"/>
      <c r="AB43" s="348"/>
      <c r="AC43" s="346"/>
      <c r="AD43" s="347"/>
      <c r="AE43" s="347"/>
      <c r="AF43" s="348"/>
      <c r="AG43" s="348"/>
    </row>
    <row r="44" spans="1:33" ht="272.45" customHeight="1" x14ac:dyDescent="0.35">
      <c r="A44" s="112">
        <f t="shared" si="1"/>
        <v>21</v>
      </c>
      <c r="B44" s="113"/>
      <c r="C44" s="113" t="s">
        <v>220</v>
      </c>
      <c r="D44" s="120">
        <v>80101706</v>
      </c>
      <c r="E44" s="113" t="s">
        <v>331</v>
      </c>
      <c r="F44" s="113" t="s">
        <v>66</v>
      </c>
      <c r="G44" s="113">
        <v>1</v>
      </c>
      <c r="H44" s="122" t="s">
        <v>96</v>
      </c>
      <c r="I44" s="113">
        <v>11</v>
      </c>
      <c r="J44" s="113" t="s">
        <v>97</v>
      </c>
      <c r="K44" s="113" t="s">
        <v>69</v>
      </c>
      <c r="L44" s="113" t="s">
        <v>112</v>
      </c>
      <c r="M44" s="283">
        <v>21702560</v>
      </c>
      <c r="N44" s="284">
        <v>21702560</v>
      </c>
      <c r="O44" s="113" t="s">
        <v>71</v>
      </c>
      <c r="P44" s="113" t="s">
        <v>72</v>
      </c>
      <c r="Q44" s="113" t="s">
        <v>73</v>
      </c>
      <c r="S44" s="352" t="s">
        <v>548</v>
      </c>
      <c r="T44" s="336" t="s">
        <v>549</v>
      </c>
      <c r="U44" s="337">
        <v>43847</v>
      </c>
      <c r="V44" s="338" t="s">
        <v>550</v>
      </c>
      <c r="W44" s="339" t="s">
        <v>551</v>
      </c>
      <c r="X44" s="354">
        <v>21702560</v>
      </c>
      <c r="Y44" s="355">
        <v>0</v>
      </c>
      <c r="Z44" s="354">
        <v>21702560</v>
      </c>
      <c r="AA44" s="338" t="s">
        <v>552</v>
      </c>
      <c r="AB44" s="339">
        <v>3620</v>
      </c>
      <c r="AC44" s="338" t="s">
        <v>553</v>
      </c>
      <c r="AD44" s="337">
        <v>43847</v>
      </c>
      <c r="AE44" s="337">
        <v>44181</v>
      </c>
      <c r="AF44" s="339" t="s">
        <v>554</v>
      </c>
      <c r="AG44" s="339" t="s">
        <v>555</v>
      </c>
    </row>
    <row r="45" spans="1:33" ht="272.45" customHeight="1" x14ac:dyDescent="0.35">
      <c r="A45" s="112">
        <f t="shared" si="1"/>
        <v>22</v>
      </c>
      <c r="B45" s="113"/>
      <c r="C45" s="113" t="s">
        <v>220</v>
      </c>
      <c r="D45" s="120">
        <v>80101706</v>
      </c>
      <c r="E45" s="121" t="s">
        <v>332</v>
      </c>
      <c r="F45" s="113" t="s">
        <v>66</v>
      </c>
      <c r="G45" s="113">
        <v>1</v>
      </c>
      <c r="H45" s="122" t="s">
        <v>96</v>
      </c>
      <c r="I45" s="113">
        <v>11</v>
      </c>
      <c r="J45" s="113" t="s">
        <v>97</v>
      </c>
      <c r="K45" s="113" t="s">
        <v>69</v>
      </c>
      <c r="L45" s="113" t="s">
        <v>112</v>
      </c>
      <c r="M45" s="283">
        <v>47974080</v>
      </c>
      <c r="N45" s="284">
        <v>47974080</v>
      </c>
      <c r="O45" s="113" t="s">
        <v>71</v>
      </c>
      <c r="P45" s="113" t="s">
        <v>72</v>
      </c>
      <c r="Q45" s="113" t="s">
        <v>73</v>
      </c>
      <c r="S45" s="352" t="s">
        <v>556</v>
      </c>
      <c r="T45" s="336" t="s">
        <v>557</v>
      </c>
      <c r="U45" s="337">
        <v>43852</v>
      </c>
      <c r="V45" s="338" t="s">
        <v>558</v>
      </c>
      <c r="W45" s="339" t="s">
        <v>559</v>
      </c>
      <c r="X45" s="354">
        <v>47974080</v>
      </c>
      <c r="Y45" s="355">
        <v>0</v>
      </c>
      <c r="Z45" s="354">
        <v>47974080</v>
      </c>
      <c r="AA45" s="338" t="s">
        <v>560</v>
      </c>
      <c r="AB45" s="339">
        <v>3720</v>
      </c>
      <c r="AC45" s="338" t="s">
        <v>561</v>
      </c>
      <c r="AD45" s="337">
        <v>43852</v>
      </c>
      <c r="AE45" s="337">
        <v>44186</v>
      </c>
      <c r="AF45" s="339" t="s">
        <v>554</v>
      </c>
      <c r="AG45" s="339" t="s">
        <v>555</v>
      </c>
    </row>
    <row r="46" spans="1:33" ht="272.45" customHeight="1" x14ac:dyDescent="0.35">
      <c r="A46" s="112">
        <f t="shared" si="1"/>
        <v>23</v>
      </c>
      <c r="B46" s="113"/>
      <c r="C46" s="113" t="s">
        <v>220</v>
      </c>
      <c r="D46" s="120" t="s">
        <v>102</v>
      </c>
      <c r="E46" s="121" t="s">
        <v>532</v>
      </c>
      <c r="F46" s="113" t="s">
        <v>66</v>
      </c>
      <c r="G46" s="113">
        <v>1</v>
      </c>
      <c r="H46" s="122" t="s">
        <v>96</v>
      </c>
      <c r="I46" s="113">
        <v>11</v>
      </c>
      <c r="J46" s="113" t="s">
        <v>76</v>
      </c>
      <c r="K46" s="113" t="s">
        <v>69</v>
      </c>
      <c r="L46" s="113" t="s">
        <v>104</v>
      </c>
      <c r="M46" s="283">
        <v>27000000</v>
      </c>
      <c r="N46" s="284">
        <v>27000000</v>
      </c>
      <c r="O46" s="113" t="s">
        <v>71</v>
      </c>
      <c r="P46" s="113" t="s">
        <v>72</v>
      </c>
      <c r="Q46" s="113" t="s">
        <v>73</v>
      </c>
      <c r="S46" s="352" t="s">
        <v>562</v>
      </c>
      <c r="T46" s="336" t="s">
        <v>563</v>
      </c>
      <c r="U46" s="337">
        <v>43851</v>
      </c>
      <c r="V46" s="338" t="s">
        <v>564</v>
      </c>
      <c r="W46" s="339" t="s">
        <v>565</v>
      </c>
      <c r="X46" s="354">
        <v>27000000</v>
      </c>
      <c r="Y46" s="355">
        <v>0</v>
      </c>
      <c r="Z46" s="354">
        <v>27000000</v>
      </c>
      <c r="AA46" s="338" t="s">
        <v>566</v>
      </c>
      <c r="AB46" s="339">
        <v>1320</v>
      </c>
      <c r="AC46" s="338" t="s">
        <v>567</v>
      </c>
      <c r="AD46" s="337">
        <v>43851</v>
      </c>
      <c r="AE46" s="337">
        <v>44185</v>
      </c>
      <c r="AF46" s="339" t="s">
        <v>554</v>
      </c>
      <c r="AG46" s="339" t="s">
        <v>555</v>
      </c>
    </row>
    <row r="47" spans="1:33" ht="272.45" customHeight="1" x14ac:dyDescent="0.35">
      <c r="A47" s="112">
        <f t="shared" si="1"/>
        <v>24</v>
      </c>
      <c r="B47" s="113"/>
      <c r="C47" s="113" t="s">
        <v>220</v>
      </c>
      <c r="D47" s="120" t="s">
        <v>533</v>
      </c>
      <c r="E47" s="121" t="s">
        <v>333</v>
      </c>
      <c r="F47" s="113" t="s">
        <v>66</v>
      </c>
      <c r="G47" s="113">
        <v>1</v>
      </c>
      <c r="H47" s="122" t="s">
        <v>89</v>
      </c>
      <c r="I47" s="113">
        <v>10</v>
      </c>
      <c r="J47" s="113" t="s">
        <v>88</v>
      </c>
      <c r="K47" s="113" t="s">
        <v>69</v>
      </c>
      <c r="L47" s="113" t="s">
        <v>134</v>
      </c>
      <c r="M47" s="283">
        <v>2500000</v>
      </c>
      <c r="N47" s="284">
        <v>2500000</v>
      </c>
      <c r="O47" s="113" t="s">
        <v>71</v>
      </c>
      <c r="P47" s="113" t="s">
        <v>72</v>
      </c>
      <c r="Q47" s="113" t="s">
        <v>73</v>
      </c>
      <c r="S47" s="356"/>
      <c r="T47" s="356"/>
      <c r="U47" s="347"/>
      <c r="V47" s="346"/>
      <c r="W47" s="348"/>
      <c r="X47" s="350"/>
      <c r="Y47" s="351"/>
      <c r="Z47" s="350"/>
      <c r="AA47" s="349"/>
      <c r="AB47" s="348"/>
      <c r="AC47" s="346"/>
      <c r="AD47" s="347"/>
      <c r="AE47" s="347"/>
      <c r="AF47" s="348"/>
      <c r="AG47" s="348"/>
    </row>
    <row r="48" spans="1:33" ht="272.45" customHeight="1" x14ac:dyDescent="0.55000000000000004">
      <c r="A48" s="112">
        <f t="shared" si="1"/>
        <v>25</v>
      </c>
      <c r="B48" s="113"/>
      <c r="C48" s="113" t="s">
        <v>220</v>
      </c>
      <c r="D48" s="120" t="s">
        <v>534</v>
      </c>
      <c r="E48" s="121" t="s">
        <v>535</v>
      </c>
      <c r="F48" s="113" t="s">
        <v>66</v>
      </c>
      <c r="G48" s="113">
        <v>1</v>
      </c>
      <c r="H48" s="122" t="s">
        <v>75</v>
      </c>
      <c r="I48" s="113">
        <v>1</v>
      </c>
      <c r="J48" s="113" t="s">
        <v>68</v>
      </c>
      <c r="K48" s="113" t="s">
        <v>69</v>
      </c>
      <c r="L48" s="113" t="s">
        <v>216</v>
      </c>
      <c r="M48" s="283">
        <v>3000000</v>
      </c>
      <c r="N48" s="284">
        <v>3000000</v>
      </c>
      <c r="O48" s="113" t="s">
        <v>71</v>
      </c>
      <c r="P48" s="113" t="s">
        <v>72</v>
      </c>
      <c r="Q48" s="113" t="s">
        <v>204</v>
      </c>
      <c r="S48" s="343"/>
      <c r="T48" s="343"/>
      <c r="U48" s="343"/>
      <c r="V48" s="343"/>
      <c r="W48" s="343"/>
      <c r="X48" s="344"/>
      <c r="Y48" s="344"/>
      <c r="Z48" s="344"/>
      <c r="AA48" s="343"/>
      <c r="AB48" s="343"/>
      <c r="AC48" s="343"/>
      <c r="AD48" s="343"/>
      <c r="AE48" s="343"/>
      <c r="AF48" s="343"/>
      <c r="AG48" s="343"/>
    </row>
    <row r="49" spans="1:33" ht="272.45" customHeight="1" x14ac:dyDescent="0.35">
      <c r="A49" s="112">
        <f t="shared" si="1"/>
        <v>26</v>
      </c>
      <c r="B49" s="113"/>
      <c r="C49" s="113" t="s">
        <v>220</v>
      </c>
      <c r="D49" s="120" t="s">
        <v>214</v>
      </c>
      <c r="E49" s="121" t="s">
        <v>334</v>
      </c>
      <c r="F49" s="113" t="s">
        <v>66</v>
      </c>
      <c r="G49" s="113">
        <v>1</v>
      </c>
      <c r="H49" s="122" t="s">
        <v>75</v>
      </c>
      <c r="I49" s="113">
        <v>2</v>
      </c>
      <c r="J49" s="113" t="s">
        <v>88</v>
      </c>
      <c r="K49" s="113" t="s">
        <v>69</v>
      </c>
      <c r="L49" s="113" t="s">
        <v>187</v>
      </c>
      <c r="M49" s="283">
        <v>15000000</v>
      </c>
      <c r="N49" s="284">
        <v>15000000</v>
      </c>
      <c r="O49" s="113" t="s">
        <v>213</v>
      </c>
      <c r="P49" s="113" t="s">
        <v>72</v>
      </c>
      <c r="Q49" s="113" t="s">
        <v>73</v>
      </c>
      <c r="S49" s="356"/>
      <c r="T49" s="356"/>
      <c r="U49" s="347"/>
      <c r="V49" s="346"/>
      <c r="W49" s="348"/>
      <c r="X49" s="350"/>
      <c r="Y49" s="351"/>
      <c r="Z49" s="350"/>
      <c r="AA49" s="346"/>
      <c r="AB49" s="348"/>
      <c r="AC49" s="346"/>
      <c r="AD49" s="347"/>
      <c r="AE49" s="347"/>
      <c r="AF49" s="348"/>
      <c r="AG49" s="357"/>
    </row>
    <row r="50" spans="1:33" ht="272.45" customHeight="1" x14ac:dyDescent="0.35">
      <c r="A50" s="112">
        <f t="shared" si="1"/>
        <v>27</v>
      </c>
      <c r="B50" s="113"/>
      <c r="C50" s="113" t="s">
        <v>220</v>
      </c>
      <c r="D50" s="120">
        <v>84131512</v>
      </c>
      <c r="E50" s="121" t="s">
        <v>335</v>
      </c>
      <c r="F50" s="113" t="s">
        <v>66</v>
      </c>
      <c r="G50" s="113">
        <v>1</v>
      </c>
      <c r="H50" s="122" t="s">
        <v>67</v>
      </c>
      <c r="I50" s="113">
        <v>18</v>
      </c>
      <c r="J50" s="113" t="s">
        <v>224</v>
      </c>
      <c r="K50" s="113" t="s">
        <v>69</v>
      </c>
      <c r="L50" s="113" t="s">
        <v>95</v>
      </c>
      <c r="M50" s="283">
        <v>130000000</v>
      </c>
      <c r="N50" s="284">
        <v>130000000</v>
      </c>
      <c r="O50" s="113" t="s">
        <v>71</v>
      </c>
      <c r="P50" s="113" t="s">
        <v>72</v>
      </c>
      <c r="Q50" s="113" t="s">
        <v>73</v>
      </c>
      <c r="S50" s="336"/>
      <c r="T50" s="336"/>
      <c r="U50" s="337"/>
      <c r="V50" s="338"/>
      <c r="W50" s="339"/>
      <c r="X50" s="340"/>
      <c r="Y50" s="341"/>
      <c r="Z50" s="340"/>
      <c r="AA50" s="338"/>
      <c r="AB50" s="339"/>
      <c r="AC50" s="338"/>
      <c r="AD50" s="337"/>
      <c r="AE50" s="337"/>
      <c r="AF50" s="339"/>
      <c r="AG50" s="342"/>
    </row>
    <row r="51" spans="1:33" ht="272.45" customHeight="1" x14ac:dyDescent="0.55000000000000004">
      <c r="A51" s="112">
        <f t="shared" si="1"/>
        <v>28</v>
      </c>
      <c r="B51" s="113" t="s">
        <v>329</v>
      </c>
      <c r="C51" s="113" t="s">
        <v>220</v>
      </c>
      <c r="D51" s="120" t="s">
        <v>536</v>
      </c>
      <c r="E51" s="121" t="s">
        <v>336</v>
      </c>
      <c r="F51" s="113" t="s">
        <v>66</v>
      </c>
      <c r="G51" s="113">
        <v>1</v>
      </c>
      <c r="H51" s="122" t="s">
        <v>67</v>
      </c>
      <c r="I51" s="113">
        <v>15</v>
      </c>
      <c r="J51" s="113" t="s">
        <v>126</v>
      </c>
      <c r="K51" s="113" t="s">
        <v>105</v>
      </c>
      <c r="L51" s="113" t="s">
        <v>301</v>
      </c>
      <c r="M51" s="283">
        <v>1804600000</v>
      </c>
      <c r="N51" s="284">
        <v>544600000</v>
      </c>
      <c r="O51" s="113" t="s">
        <v>82</v>
      </c>
      <c r="P51" s="113" t="s">
        <v>83</v>
      </c>
      <c r="Q51" s="113" t="s">
        <v>73</v>
      </c>
      <c r="S51" s="343"/>
      <c r="T51" s="343"/>
      <c r="U51" s="343"/>
      <c r="V51" s="343"/>
      <c r="W51" s="343"/>
      <c r="X51" s="344"/>
      <c r="Y51" s="344"/>
      <c r="Z51" s="344"/>
      <c r="AA51" s="343"/>
      <c r="AB51" s="343"/>
      <c r="AC51" s="343"/>
      <c r="AD51" s="343"/>
      <c r="AE51" s="343"/>
      <c r="AF51" s="343"/>
      <c r="AG51" s="343"/>
    </row>
    <row r="52" spans="1:33" ht="272.45" customHeight="1" x14ac:dyDescent="0.35">
      <c r="A52" s="112">
        <f t="shared" si="1"/>
        <v>29</v>
      </c>
      <c r="B52" s="113" t="s">
        <v>329</v>
      </c>
      <c r="C52" s="113" t="s">
        <v>220</v>
      </c>
      <c r="D52" s="120" t="s">
        <v>536</v>
      </c>
      <c r="E52" s="121" t="s">
        <v>337</v>
      </c>
      <c r="F52" s="113" t="s">
        <v>66</v>
      </c>
      <c r="G52" s="113">
        <v>1</v>
      </c>
      <c r="H52" s="122" t="s">
        <v>67</v>
      </c>
      <c r="I52" s="113">
        <v>15</v>
      </c>
      <c r="J52" s="113" t="s">
        <v>121</v>
      </c>
      <c r="K52" s="113" t="s">
        <v>105</v>
      </c>
      <c r="L52" s="113" t="s">
        <v>301</v>
      </c>
      <c r="M52" s="283">
        <v>187400000</v>
      </c>
      <c r="N52" s="284">
        <v>47400000</v>
      </c>
      <c r="O52" s="113" t="s">
        <v>82</v>
      </c>
      <c r="P52" s="113" t="s">
        <v>83</v>
      </c>
      <c r="Q52" s="113" t="s">
        <v>73</v>
      </c>
      <c r="S52" s="336"/>
      <c r="T52" s="336"/>
      <c r="U52" s="337"/>
      <c r="V52" s="338"/>
      <c r="W52" s="339"/>
      <c r="X52" s="340"/>
      <c r="Y52" s="341"/>
      <c r="Z52" s="340"/>
      <c r="AA52" s="345"/>
      <c r="AB52" s="339"/>
      <c r="AC52" s="346"/>
      <c r="AD52" s="347"/>
      <c r="AE52" s="347"/>
      <c r="AF52" s="339"/>
      <c r="AG52" s="339"/>
    </row>
    <row r="53" spans="1:33" s="27" customFormat="1" ht="272.45" customHeight="1" x14ac:dyDescent="0.35">
      <c r="A53" s="112">
        <f t="shared" si="1"/>
        <v>30</v>
      </c>
      <c r="B53" s="113"/>
      <c r="C53" s="113" t="s">
        <v>220</v>
      </c>
      <c r="D53" s="120">
        <v>43212100</v>
      </c>
      <c r="E53" s="121" t="s">
        <v>338</v>
      </c>
      <c r="F53" s="113" t="s">
        <v>66</v>
      </c>
      <c r="G53" s="113">
        <v>1</v>
      </c>
      <c r="H53" s="122" t="s">
        <v>75</v>
      </c>
      <c r="I53" s="113">
        <v>1</v>
      </c>
      <c r="J53" s="113" t="s">
        <v>68</v>
      </c>
      <c r="K53" s="113" t="s">
        <v>69</v>
      </c>
      <c r="L53" s="113" t="s">
        <v>260</v>
      </c>
      <c r="M53" s="283">
        <v>22000000</v>
      </c>
      <c r="N53" s="284">
        <v>22000000</v>
      </c>
      <c r="O53" s="113" t="s">
        <v>71</v>
      </c>
      <c r="P53" s="113" t="s">
        <v>72</v>
      </c>
      <c r="Q53" s="113" t="s">
        <v>73</v>
      </c>
      <c r="R53" s="26"/>
      <c r="S53" s="336"/>
      <c r="T53" s="336"/>
      <c r="U53" s="347"/>
      <c r="V53" s="338"/>
      <c r="W53" s="339"/>
      <c r="X53" s="340"/>
      <c r="Y53" s="341"/>
      <c r="Z53" s="340"/>
      <c r="AA53" s="338"/>
      <c r="AB53" s="339"/>
      <c r="AC53" s="346"/>
      <c r="AD53" s="347"/>
      <c r="AE53" s="347"/>
      <c r="AF53" s="348"/>
      <c r="AG53" s="357"/>
    </row>
    <row r="54" spans="1:33" s="27" customFormat="1" ht="272.45" customHeight="1" x14ac:dyDescent="0.35">
      <c r="A54" s="112">
        <f t="shared" si="1"/>
        <v>31</v>
      </c>
      <c r="B54" s="113"/>
      <c r="C54" s="113" t="s">
        <v>220</v>
      </c>
      <c r="D54" s="120" t="s">
        <v>229</v>
      </c>
      <c r="E54" s="121" t="s">
        <v>339</v>
      </c>
      <c r="F54" s="113" t="s">
        <v>66</v>
      </c>
      <c r="G54" s="113">
        <v>1</v>
      </c>
      <c r="H54" s="122" t="s">
        <v>75</v>
      </c>
      <c r="I54" s="113">
        <v>1</v>
      </c>
      <c r="J54" s="113" t="s">
        <v>68</v>
      </c>
      <c r="K54" s="113" t="s">
        <v>69</v>
      </c>
      <c r="L54" s="113" t="s">
        <v>228</v>
      </c>
      <c r="M54" s="283">
        <v>9000000</v>
      </c>
      <c r="N54" s="284">
        <v>9000000</v>
      </c>
      <c r="O54" s="113" t="s">
        <v>71</v>
      </c>
      <c r="P54" s="113" t="s">
        <v>72</v>
      </c>
      <c r="Q54" s="113" t="s">
        <v>73</v>
      </c>
      <c r="R54" s="26"/>
      <c r="S54" s="336"/>
      <c r="T54" s="336"/>
      <c r="U54" s="337"/>
      <c r="V54" s="338"/>
      <c r="W54" s="339"/>
      <c r="X54" s="358"/>
      <c r="Y54" s="358"/>
      <c r="Z54" s="358"/>
      <c r="AA54" s="345"/>
      <c r="AB54" s="339"/>
      <c r="AC54" s="338"/>
      <c r="AD54" s="337"/>
      <c r="AE54" s="337"/>
      <c r="AF54" s="339"/>
      <c r="AG54" s="339"/>
    </row>
    <row r="55" spans="1:33" s="27" customFormat="1" ht="272.45" customHeight="1" x14ac:dyDescent="0.55000000000000004">
      <c r="A55" s="112">
        <f t="shared" si="1"/>
        <v>32</v>
      </c>
      <c r="B55" s="113"/>
      <c r="C55" s="113" t="s">
        <v>220</v>
      </c>
      <c r="D55" s="120">
        <v>78181500</v>
      </c>
      <c r="E55" s="121" t="s">
        <v>340</v>
      </c>
      <c r="F55" s="113" t="s">
        <v>230</v>
      </c>
      <c r="G55" s="113">
        <v>1</v>
      </c>
      <c r="H55" s="122" t="s">
        <v>80</v>
      </c>
      <c r="I55" s="113">
        <v>24</v>
      </c>
      <c r="J55" s="113" t="s">
        <v>224</v>
      </c>
      <c r="K55" s="113" t="s">
        <v>69</v>
      </c>
      <c r="L55" s="113" t="s">
        <v>231</v>
      </c>
      <c r="M55" s="283">
        <v>153000000</v>
      </c>
      <c r="N55" s="284">
        <v>5000000</v>
      </c>
      <c r="O55" s="113" t="s">
        <v>82</v>
      </c>
      <c r="P55" s="113" t="s">
        <v>83</v>
      </c>
      <c r="Q55" s="113" t="s">
        <v>73</v>
      </c>
      <c r="R55" s="26"/>
      <c r="S55" s="343"/>
      <c r="T55" s="343"/>
      <c r="U55" s="343"/>
      <c r="V55" s="343"/>
      <c r="W55" s="343"/>
      <c r="X55" s="344"/>
      <c r="Y55" s="344"/>
      <c r="Z55" s="344"/>
      <c r="AA55" s="343"/>
      <c r="AB55" s="343"/>
      <c r="AC55" s="343"/>
      <c r="AD55" s="343"/>
      <c r="AE55" s="343"/>
      <c r="AF55" s="343"/>
      <c r="AG55" s="343"/>
    </row>
    <row r="56" spans="1:33" s="27" customFormat="1" ht="272.45" customHeight="1" x14ac:dyDescent="0.55000000000000004">
      <c r="A56" s="112">
        <f t="shared" si="1"/>
        <v>33</v>
      </c>
      <c r="B56" s="113"/>
      <c r="C56" s="113" t="s">
        <v>220</v>
      </c>
      <c r="D56" s="120">
        <v>72101511</v>
      </c>
      <c r="E56" s="121" t="s">
        <v>341</v>
      </c>
      <c r="F56" s="113" t="s">
        <v>66</v>
      </c>
      <c r="G56" s="113">
        <v>1</v>
      </c>
      <c r="H56" s="122" t="s">
        <v>67</v>
      </c>
      <c r="I56" s="113">
        <v>12</v>
      </c>
      <c r="J56" s="113" t="s">
        <v>88</v>
      </c>
      <c r="K56" s="113" t="s">
        <v>69</v>
      </c>
      <c r="L56" s="113" t="s">
        <v>81</v>
      </c>
      <c r="M56" s="283">
        <v>15600000</v>
      </c>
      <c r="N56" s="284">
        <v>1300000</v>
      </c>
      <c r="O56" s="113" t="s">
        <v>82</v>
      </c>
      <c r="P56" s="113" t="s">
        <v>83</v>
      </c>
      <c r="Q56" s="113" t="s">
        <v>73</v>
      </c>
      <c r="R56" s="26"/>
      <c r="S56" s="343"/>
      <c r="T56" s="343"/>
      <c r="U56" s="343"/>
      <c r="V56" s="343"/>
      <c r="W56" s="343"/>
      <c r="X56" s="344"/>
      <c r="Y56" s="344"/>
      <c r="Z56" s="344"/>
      <c r="AA56" s="343"/>
      <c r="AB56" s="343"/>
      <c r="AC56" s="343"/>
      <c r="AD56" s="343"/>
      <c r="AE56" s="343"/>
      <c r="AF56" s="343"/>
      <c r="AG56" s="343"/>
    </row>
    <row r="57" spans="1:33" s="29" customFormat="1" ht="272.45" customHeight="1" x14ac:dyDescent="0.35">
      <c r="A57" s="112">
        <f t="shared" si="1"/>
        <v>34</v>
      </c>
      <c r="B57" s="113" t="s">
        <v>325</v>
      </c>
      <c r="C57" s="113" t="s">
        <v>225</v>
      </c>
      <c r="D57" s="120">
        <v>81112006</v>
      </c>
      <c r="E57" s="121" t="s">
        <v>342</v>
      </c>
      <c r="F57" s="113" t="s">
        <v>66</v>
      </c>
      <c r="G57" s="113">
        <v>1</v>
      </c>
      <c r="H57" s="122" t="s">
        <v>89</v>
      </c>
      <c r="I57" s="113">
        <v>9</v>
      </c>
      <c r="J57" s="113" t="s">
        <v>97</v>
      </c>
      <c r="K57" s="113" t="s">
        <v>105</v>
      </c>
      <c r="L57" s="113" t="s">
        <v>302</v>
      </c>
      <c r="M57" s="283">
        <f>180000*800</f>
        <v>144000000</v>
      </c>
      <c r="N57" s="284">
        <v>144000000</v>
      </c>
      <c r="O57" s="113" t="s">
        <v>71</v>
      </c>
      <c r="P57" s="113" t="s">
        <v>72</v>
      </c>
      <c r="Q57" s="113" t="s">
        <v>99</v>
      </c>
      <c r="R57" s="28"/>
      <c r="S57" s="352" t="s">
        <v>1259</v>
      </c>
      <c r="T57" s="336" t="s">
        <v>1260</v>
      </c>
      <c r="U57" s="353">
        <v>43895</v>
      </c>
      <c r="V57" s="338" t="s">
        <v>1261</v>
      </c>
      <c r="W57" s="339" t="s">
        <v>1255</v>
      </c>
      <c r="X57" s="354">
        <v>141168000</v>
      </c>
      <c r="Y57" s="355">
        <v>0</v>
      </c>
      <c r="Z57" s="354">
        <v>141168000</v>
      </c>
      <c r="AA57" s="338" t="s">
        <v>1262</v>
      </c>
      <c r="AB57" s="339"/>
      <c r="AC57" s="338" t="s">
        <v>1263</v>
      </c>
      <c r="AD57" s="337">
        <v>0</v>
      </c>
      <c r="AE57" s="337">
        <v>0</v>
      </c>
      <c r="AF57" s="339"/>
      <c r="AG57" s="339"/>
    </row>
    <row r="58" spans="1:33" ht="272.45" customHeight="1" x14ac:dyDescent="0.35">
      <c r="A58" s="112">
        <f t="shared" si="1"/>
        <v>35</v>
      </c>
      <c r="B58" s="113" t="s">
        <v>325</v>
      </c>
      <c r="C58" s="113" t="s">
        <v>225</v>
      </c>
      <c r="D58" s="120">
        <v>81112006</v>
      </c>
      <c r="E58" s="121" t="s">
        <v>343</v>
      </c>
      <c r="F58" s="113" t="s">
        <v>66</v>
      </c>
      <c r="G58" s="113">
        <v>1</v>
      </c>
      <c r="H58" s="122" t="s">
        <v>87</v>
      </c>
      <c r="I58" s="113">
        <v>8</v>
      </c>
      <c r="J58" s="113" t="s">
        <v>97</v>
      </c>
      <c r="K58" s="113" t="s">
        <v>105</v>
      </c>
      <c r="L58" s="113" t="s">
        <v>302</v>
      </c>
      <c r="M58" s="283">
        <v>400000000</v>
      </c>
      <c r="N58" s="284">
        <v>400000000</v>
      </c>
      <c r="O58" s="113" t="s">
        <v>71</v>
      </c>
      <c r="P58" s="113" t="s">
        <v>72</v>
      </c>
      <c r="Q58" s="113" t="s">
        <v>99</v>
      </c>
      <c r="S58" s="336"/>
      <c r="T58" s="336"/>
      <c r="U58" s="337"/>
      <c r="V58" s="338"/>
      <c r="W58" s="339"/>
      <c r="X58" s="340"/>
      <c r="Y58" s="341"/>
      <c r="Z58" s="340"/>
      <c r="AA58" s="338"/>
      <c r="AB58" s="339"/>
      <c r="AC58" s="338"/>
      <c r="AD58" s="337"/>
      <c r="AE58" s="337"/>
      <c r="AF58" s="339"/>
      <c r="AG58" s="342"/>
    </row>
    <row r="59" spans="1:33" s="73" customFormat="1" ht="272.45" customHeight="1" x14ac:dyDescent="0.55000000000000004">
      <c r="A59" s="112">
        <f t="shared" si="1"/>
        <v>36</v>
      </c>
      <c r="B59" s="113" t="s">
        <v>344</v>
      </c>
      <c r="C59" s="113" t="s">
        <v>225</v>
      </c>
      <c r="D59" s="120">
        <v>81111500</v>
      </c>
      <c r="E59" s="121" t="s">
        <v>345</v>
      </c>
      <c r="F59" s="113" t="s">
        <v>66</v>
      </c>
      <c r="G59" s="113">
        <v>1</v>
      </c>
      <c r="H59" s="122" t="s">
        <v>87</v>
      </c>
      <c r="I59" s="113">
        <v>6</v>
      </c>
      <c r="J59" s="113" t="s">
        <v>122</v>
      </c>
      <c r="K59" s="113" t="s">
        <v>105</v>
      </c>
      <c r="L59" s="113" t="s">
        <v>303</v>
      </c>
      <c r="M59" s="283">
        <v>176200000</v>
      </c>
      <c r="N59" s="284">
        <v>176200000</v>
      </c>
      <c r="O59" s="113" t="s">
        <v>71</v>
      </c>
      <c r="P59" s="113" t="s">
        <v>72</v>
      </c>
      <c r="Q59" s="113" t="s">
        <v>99</v>
      </c>
      <c r="R59" s="26"/>
      <c r="S59" s="343"/>
      <c r="T59" s="343"/>
      <c r="U59" s="343"/>
      <c r="V59" s="343"/>
      <c r="W59" s="343"/>
      <c r="X59" s="344"/>
      <c r="Y59" s="344"/>
      <c r="Z59" s="344"/>
      <c r="AA59" s="343"/>
      <c r="AB59" s="343"/>
      <c r="AC59" s="343"/>
      <c r="AD59" s="343"/>
      <c r="AE59" s="343"/>
      <c r="AF59" s="343"/>
      <c r="AG59" s="343"/>
    </row>
    <row r="60" spans="1:33" ht="272.45" customHeight="1" x14ac:dyDescent="0.35">
      <c r="A60" s="112">
        <f t="shared" si="1"/>
        <v>37</v>
      </c>
      <c r="B60" s="113" t="s">
        <v>344</v>
      </c>
      <c r="C60" s="113" t="s">
        <v>225</v>
      </c>
      <c r="D60" s="120">
        <v>81111500</v>
      </c>
      <c r="E60" s="121" t="s">
        <v>346</v>
      </c>
      <c r="F60" s="113" t="s">
        <v>66</v>
      </c>
      <c r="G60" s="113">
        <v>1</v>
      </c>
      <c r="H60" s="122" t="s">
        <v>87</v>
      </c>
      <c r="I60" s="113">
        <v>6</v>
      </c>
      <c r="J60" s="113" t="s">
        <v>122</v>
      </c>
      <c r="K60" s="113" t="s">
        <v>105</v>
      </c>
      <c r="L60" s="113" t="s">
        <v>304</v>
      </c>
      <c r="M60" s="283">
        <v>100000000</v>
      </c>
      <c r="N60" s="284">
        <v>100000000</v>
      </c>
      <c r="O60" s="113" t="s">
        <v>71</v>
      </c>
      <c r="P60" s="113" t="s">
        <v>72</v>
      </c>
      <c r="Q60" s="113" t="s">
        <v>99</v>
      </c>
      <c r="S60" s="336"/>
      <c r="T60" s="336"/>
      <c r="U60" s="337"/>
      <c r="V60" s="338"/>
      <c r="W60" s="339"/>
      <c r="X60" s="340"/>
      <c r="Y60" s="341"/>
      <c r="Z60" s="340"/>
      <c r="AA60" s="338"/>
      <c r="AB60" s="339"/>
      <c r="AC60" s="338"/>
      <c r="AD60" s="337"/>
      <c r="AE60" s="337"/>
      <c r="AF60" s="339"/>
      <c r="AG60" s="342"/>
    </row>
    <row r="61" spans="1:33" ht="272.45" customHeight="1" x14ac:dyDescent="0.55000000000000004">
      <c r="A61" s="112">
        <f t="shared" si="1"/>
        <v>38</v>
      </c>
      <c r="B61" s="113" t="s">
        <v>325</v>
      </c>
      <c r="C61" s="113" t="s">
        <v>225</v>
      </c>
      <c r="D61" s="120" t="s">
        <v>537</v>
      </c>
      <c r="E61" s="121" t="s">
        <v>1242</v>
      </c>
      <c r="F61" s="113" t="s">
        <v>66</v>
      </c>
      <c r="G61" s="113">
        <v>1</v>
      </c>
      <c r="H61" s="122" t="s">
        <v>87</v>
      </c>
      <c r="I61" s="113">
        <v>3</v>
      </c>
      <c r="J61" s="113" t="s">
        <v>127</v>
      </c>
      <c r="K61" s="113" t="s">
        <v>105</v>
      </c>
      <c r="L61" s="113" t="s">
        <v>227</v>
      </c>
      <c r="M61" s="283">
        <v>101305600</v>
      </c>
      <c r="N61" s="284">
        <v>101305600</v>
      </c>
      <c r="O61" s="113" t="s">
        <v>71</v>
      </c>
      <c r="P61" s="113" t="s">
        <v>72</v>
      </c>
      <c r="Q61" s="113" t="s">
        <v>99</v>
      </c>
      <c r="S61" s="343"/>
      <c r="T61" s="343"/>
      <c r="U61" s="343"/>
      <c r="V61" s="343"/>
      <c r="W61" s="343"/>
      <c r="X61" s="344"/>
      <c r="Y61" s="344"/>
      <c r="Z61" s="344"/>
      <c r="AA61" s="343"/>
      <c r="AB61" s="343"/>
      <c r="AC61" s="343"/>
      <c r="AD61" s="343"/>
      <c r="AE61" s="343"/>
      <c r="AF61" s="343"/>
      <c r="AG61" s="343"/>
    </row>
    <row r="62" spans="1:33" ht="272.45" customHeight="1" x14ac:dyDescent="0.35">
      <c r="A62" s="112">
        <f t="shared" si="1"/>
        <v>39</v>
      </c>
      <c r="B62" s="113" t="s">
        <v>325</v>
      </c>
      <c r="C62" s="113" t="s">
        <v>225</v>
      </c>
      <c r="D62" s="120" t="s">
        <v>538</v>
      </c>
      <c r="E62" s="121" t="s">
        <v>347</v>
      </c>
      <c r="F62" s="113" t="s">
        <v>66</v>
      </c>
      <c r="G62" s="113">
        <v>1</v>
      </c>
      <c r="H62" s="122" t="s">
        <v>87</v>
      </c>
      <c r="I62" s="113">
        <v>8</v>
      </c>
      <c r="J62" s="113" t="s">
        <v>127</v>
      </c>
      <c r="K62" s="113" t="s">
        <v>105</v>
      </c>
      <c r="L62" s="113" t="s">
        <v>227</v>
      </c>
      <c r="M62" s="283">
        <v>40000000</v>
      </c>
      <c r="N62" s="284">
        <v>40000000</v>
      </c>
      <c r="O62" s="113" t="s">
        <v>71</v>
      </c>
      <c r="P62" s="113" t="s">
        <v>72</v>
      </c>
      <c r="Q62" s="113" t="s">
        <v>99</v>
      </c>
      <c r="S62" s="336"/>
      <c r="T62" s="336"/>
      <c r="U62" s="337"/>
      <c r="V62" s="338"/>
      <c r="W62" s="339"/>
      <c r="X62" s="340"/>
      <c r="Y62" s="341"/>
      <c r="Z62" s="340"/>
      <c r="AA62" s="338"/>
      <c r="AB62" s="339"/>
      <c r="AC62" s="338"/>
      <c r="AD62" s="337"/>
      <c r="AE62" s="337"/>
      <c r="AF62" s="339"/>
      <c r="AG62" s="342"/>
    </row>
    <row r="63" spans="1:33" ht="272.45" customHeight="1" x14ac:dyDescent="0.35">
      <c r="A63" s="112">
        <f t="shared" si="1"/>
        <v>40</v>
      </c>
      <c r="B63" s="113" t="s">
        <v>325</v>
      </c>
      <c r="C63" s="113" t="s">
        <v>225</v>
      </c>
      <c r="D63" s="120" t="s">
        <v>539</v>
      </c>
      <c r="E63" s="121" t="s">
        <v>348</v>
      </c>
      <c r="F63" s="113" t="s">
        <v>66</v>
      </c>
      <c r="G63" s="113">
        <v>1</v>
      </c>
      <c r="H63" s="122" t="s">
        <v>87</v>
      </c>
      <c r="I63" s="113">
        <v>5</v>
      </c>
      <c r="J63" s="113" t="s">
        <v>127</v>
      </c>
      <c r="K63" s="113" t="s">
        <v>105</v>
      </c>
      <c r="L63" s="113" t="s">
        <v>302</v>
      </c>
      <c r="M63" s="283">
        <v>50000000</v>
      </c>
      <c r="N63" s="284">
        <v>50000000</v>
      </c>
      <c r="O63" s="113" t="s">
        <v>71</v>
      </c>
      <c r="P63" s="113" t="s">
        <v>72</v>
      </c>
      <c r="Q63" s="113" t="s">
        <v>99</v>
      </c>
      <c r="S63" s="336"/>
      <c r="T63" s="336"/>
      <c r="U63" s="337"/>
      <c r="V63" s="338"/>
      <c r="W63" s="339"/>
      <c r="X63" s="340"/>
      <c r="Y63" s="341"/>
      <c r="Z63" s="340"/>
      <c r="AA63" s="338"/>
      <c r="AB63" s="339"/>
      <c r="AC63" s="338"/>
      <c r="AD63" s="337"/>
      <c r="AE63" s="337"/>
      <c r="AF63" s="339"/>
      <c r="AG63" s="342"/>
    </row>
    <row r="64" spans="1:33" ht="272.45" customHeight="1" x14ac:dyDescent="0.55000000000000004">
      <c r="A64" s="112">
        <f t="shared" si="1"/>
        <v>41</v>
      </c>
      <c r="B64" s="113" t="s">
        <v>325</v>
      </c>
      <c r="C64" s="113" t="s">
        <v>225</v>
      </c>
      <c r="D64" s="120">
        <v>80101706</v>
      </c>
      <c r="E64" s="121" t="s">
        <v>349</v>
      </c>
      <c r="F64" s="113" t="s">
        <v>66</v>
      </c>
      <c r="G64" s="113">
        <v>1</v>
      </c>
      <c r="H64" s="122" t="s">
        <v>91</v>
      </c>
      <c r="I64" s="113">
        <v>12</v>
      </c>
      <c r="J64" s="113" t="s">
        <v>97</v>
      </c>
      <c r="K64" s="113" t="s">
        <v>105</v>
      </c>
      <c r="L64" s="113" t="s">
        <v>227</v>
      </c>
      <c r="M64" s="283">
        <v>55000000</v>
      </c>
      <c r="N64" s="284">
        <v>55000000</v>
      </c>
      <c r="O64" s="113" t="s">
        <v>71</v>
      </c>
      <c r="P64" s="113" t="s">
        <v>72</v>
      </c>
      <c r="Q64" s="113" t="s">
        <v>99</v>
      </c>
      <c r="S64" s="343"/>
      <c r="T64" s="343"/>
      <c r="U64" s="343"/>
      <c r="V64" s="343"/>
      <c r="W64" s="343"/>
      <c r="X64" s="344"/>
      <c r="Y64" s="344"/>
      <c r="Z64" s="344"/>
      <c r="AA64" s="343"/>
      <c r="AB64" s="343"/>
      <c r="AC64" s="343"/>
      <c r="AD64" s="343"/>
      <c r="AE64" s="343"/>
      <c r="AF64" s="343"/>
      <c r="AG64" s="343"/>
    </row>
    <row r="65" spans="1:33" ht="272.45" customHeight="1" x14ac:dyDescent="0.55000000000000004">
      <c r="A65" s="112">
        <f t="shared" si="1"/>
        <v>42</v>
      </c>
      <c r="B65" s="113" t="s">
        <v>350</v>
      </c>
      <c r="C65" s="113" t="s">
        <v>225</v>
      </c>
      <c r="D65" s="120" t="s">
        <v>540</v>
      </c>
      <c r="E65" s="121" t="s">
        <v>351</v>
      </c>
      <c r="F65" s="113" t="s">
        <v>66</v>
      </c>
      <c r="G65" s="113">
        <v>1</v>
      </c>
      <c r="H65" s="122" t="s">
        <v>103</v>
      </c>
      <c r="I65" s="113">
        <v>12</v>
      </c>
      <c r="J65" s="113" t="s">
        <v>127</v>
      </c>
      <c r="K65" s="113" t="s">
        <v>105</v>
      </c>
      <c r="L65" s="113" t="s">
        <v>304</v>
      </c>
      <c r="M65" s="283">
        <v>60000000</v>
      </c>
      <c r="N65" s="284">
        <v>60000000</v>
      </c>
      <c r="O65" s="113" t="s">
        <v>71</v>
      </c>
      <c r="P65" s="113" t="s">
        <v>72</v>
      </c>
      <c r="Q65" s="113" t="s">
        <v>99</v>
      </c>
      <c r="S65" s="113"/>
      <c r="T65" s="343"/>
      <c r="U65" s="343"/>
      <c r="V65" s="343"/>
      <c r="W65" s="343"/>
      <c r="X65" s="344"/>
      <c r="Y65" s="344"/>
      <c r="Z65" s="344"/>
      <c r="AA65" s="343"/>
      <c r="AB65" s="343"/>
      <c r="AC65" s="343"/>
      <c r="AD65" s="343"/>
      <c r="AE65" s="343"/>
      <c r="AF65" s="343"/>
      <c r="AG65" s="343"/>
    </row>
    <row r="66" spans="1:33" ht="272.45" customHeight="1" x14ac:dyDescent="0.55000000000000004">
      <c r="A66" s="112">
        <f t="shared" si="1"/>
        <v>43</v>
      </c>
      <c r="B66" s="113" t="s">
        <v>352</v>
      </c>
      <c r="C66" s="113" t="s">
        <v>225</v>
      </c>
      <c r="D66" s="120">
        <v>43232703</v>
      </c>
      <c r="E66" s="121" t="s">
        <v>353</v>
      </c>
      <c r="F66" s="113" t="s">
        <v>66</v>
      </c>
      <c r="G66" s="113">
        <v>1</v>
      </c>
      <c r="H66" s="122" t="s">
        <v>78</v>
      </c>
      <c r="I66" s="113">
        <v>6</v>
      </c>
      <c r="J66" s="113" t="s">
        <v>88</v>
      </c>
      <c r="K66" s="113" t="s">
        <v>105</v>
      </c>
      <c r="L66" s="113" t="s">
        <v>304</v>
      </c>
      <c r="M66" s="283">
        <v>20000000</v>
      </c>
      <c r="N66" s="284">
        <v>20000000</v>
      </c>
      <c r="O66" s="113" t="s">
        <v>71</v>
      </c>
      <c r="P66" s="113" t="s">
        <v>72</v>
      </c>
      <c r="Q66" s="113" t="s">
        <v>99</v>
      </c>
      <c r="S66" s="343"/>
      <c r="T66" s="343"/>
      <c r="U66" s="343"/>
      <c r="V66" s="343"/>
      <c r="W66" s="343"/>
      <c r="X66" s="344"/>
      <c r="Y66" s="344"/>
      <c r="Z66" s="344"/>
      <c r="AA66" s="343"/>
      <c r="AB66" s="343"/>
      <c r="AC66" s="343"/>
      <c r="AD66" s="343"/>
      <c r="AE66" s="343"/>
      <c r="AF66" s="343"/>
      <c r="AG66" s="343"/>
    </row>
    <row r="67" spans="1:33" ht="272.45" customHeight="1" x14ac:dyDescent="0.35">
      <c r="A67" s="112">
        <f t="shared" si="1"/>
        <v>44</v>
      </c>
      <c r="B67" s="113" t="s">
        <v>352</v>
      </c>
      <c r="C67" s="113" t="s">
        <v>225</v>
      </c>
      <c r="D67" s="120" t="s">
        <v>206</v>
      </c>
      <c r="E67" s="121" t="s">
        <v>354</v>
      </c>
      <c r="F67" s="113" t="s">
        <v>66</v>
      </c>
      <c r="G67" s="113">
        <v>1</v>
      </c>
      <c r="H67" s="122" t="s">
        <v>87</v>
      </c>
      <c r="I67" s="113">
        <v>6</v>
      </c>
      <c r="J67" s="113" t="s">
        <v>122</v>
      </c>
      <c r="K67" s="113" t="s">
        <v>105</v>
      </c>
      <c r="L67" s="113" t="s">
        <v>304</v>
      </c>
      <c r="M67" s="283">
        <v>100000000</v>
      </c>
      <c r="N67" s="284">
        <v>100000000</v>
      </c>
      <c r="O67" s="113" t="s">
        <v>71</v>
      </c>
      <c r="P67" s="113" t="s">
        <v>72</v>
      </c>
      <c r="Q67" s="113" t="s">
        <v>99</v>
      </c>
      <c r="S67" s="336"/>
      <c r="T67" s="336"/>
      <c r="U67" s="337"/>
      <c r="V67" s="338"/>
      <c r="W67" s="339"/>
      <c r="X67" s="340"/>
      <c r="Y67" s="341"/>
      <c r="Z67" s="340"/>
      <c r="AA67" s="338"/>
      <c r="AB67" s="339"/>
      <c r="AC67" s="338"/>
      <c r="AD67" s="337"/>
      <c r="AE67" s="337"/>
      <c r="AF67" s="339"/>
      <c r="AG67" s="342"/>
    </row>
    <row r="68" spans="1:33" ht="272.45" customHeight="1" x14ac:dyDescent="0.35">
      <c r="A68" s="112">
        <f t="shared" si="1"/>
        <v>45</v>
      </c>
      <c r="B68" s="113" t="s">
        <v>352</v>
      </c>
      <c r="C68" s="113" t="s">
        <v>225</v>
      </c>
      <c r="D68" s="120">
        <v>81112501</v>
      </c>
      <c r="E68" s="121" t="s">
        <v>355</v>
      </c>
      <c r="F68" s="113" t="s">
        <v>66</v>
      </c>
      <c r="G68" s="113">
        <v>1</v>
      </c>
      <c r="H68" s="122" t="s">
        <v>96</v>
      </c>
      <c r="I68" s="113">
        <v>2</v>
      </c>
      <c r="J68" s="113" t="s">
        <v>88</v>
      </c>
      <c r="K68" s="113" t="s">
        <v>105</v>
      </c>
      <c r="L68" s="113" t="s">
        <v>304</v>
      </c>
      <c r="M68" s="283">
        <v>4500000</v>
      </c>
      <c r="N68" s="284">
        <v>4500000</v>
      </c>
      <c r="O68" s="113" t="s">
        <v>71</v>
      </c>
      <c r="P68" s="113" t="s">
        <v>72</v>
      </c>
      <c r="Q68" s="113" t="s">
        <v>99</v>
      </c>
      <c r="S68" s="352" t="s">
        <v>568</v>
      </c>
      <c r="T68" s="336" t="s">
        <v>569</v>
      </c>
      <c r="U68" s="337">
        <v>43854</v>
      </c>
      <c r="V68" s="338" t="s">
        <v>570</v>
      </c>
      <c r="W68" s="339" t="s">
        <v>571</v>
      </c>
      <c r="X68" s="354">
        <v>2870280</v>
      </c>
      <c r="Y68" s="355">
        <v>0</v>
      </c>
      <c r="Z68" s="354">
        <v>2870280</v>
      </c>
      <c r="AA68" s="338" t="s">
        <v>572</v>
      </c>
      <c r="AB68" s="339">
        <v>3820</v>
      </c>
      <c r="AC68" s="338" t="s">
        <v>573</v>
      </c>
      <c r="AD68" s="337">
        <v>43854</v>
      </c>
      <c r="AE68" s="337">
        <v>43863</v>
      </c>
      <c r="AF68" s="339" t="s">
        <v>574</v>
      </c>
      <c r="AG68" s="339" t="s">
        <v>575</v>
      </c>
    </row>
    <row r="69" spans="1:33" ht="272.45" customHeight="1" x14ac:dyDescent="0.55000000000000004">
      <c r="A69" s="112">
        <f t="shared" si="1"/>
        <v>46</v>
      </c>
      <c r="B69" s="113" t="s">
        <v>325</v>
      </c>
      <c r="C69" s="113" t="s">
        <v>225</v>
      </c>
      <c r="D69" s="120" t="s">
        <v>541</v>
      </c>
      <c r="E69" s="121" t="s">
        <v>356</v>
      </c>
      <c r="F69" s="113" t="s">
        <v>66</v>
      </c>
      <c r="G69" s="113">
        <v>1</v>
      </c>
      <c r="H69" s="122" t="s">
        <v>91</v>
      </c>
      <c r="I69" s="113">
        <v>12</v>
      </c>
      <c r="J69" s="113" t="s">
        <v>127</v>
      </c>
      <c r="K69" s="113" t="s">
        <v>105</v>
      </c>
      <c r="L69" s="113" t="s">
        <v>227</v>
      </c>
      <c r="M69" s="283">
        <v>55000000</v>
      </c>
      <c r="N69" s="284">
        <v>55000000</v>
      </c>
      <c r="O69" s="113" t="s">
        <v>71</v>
      </c>
      <c r="P69" s="113" t="s">
        <v>72</v>
      </c>
      <c r="Q69" s="113" t="s">
        <v>99</v>
      </c>
      <c r="S69" s="343"/>
      <c r="T69" s="343"/>
      <c r="U69" s="343"/>
      <c r="V69" s="343"/>
      <c r="W69" s="343"/>
      <c r="X69" s="344"/>
      <c r="Y69" s="344"/>
      <c r="Z69" s="344"/>
      <c r="AA69" s="343"/>
      <c r="AB69" s="343"/>
      <c r="AC69" s="343"/>
      <c r="AD69" s="343"/>
      <c r="AE69" s="343"/>
      <c r="AF69" s="343"/>
      <c r="AG69" s="343"/>
    </row>
    <row r="70" spans="1:33" ht="272.45" customHeight="1" x14ac:dyDescent="0.35">
      <c r="A70" s="112">
        <f t="shared" si="1"/>
        <v>47</v>
      </c>
      <c r="B70" s="113" t="s">
        <v>350</v>
      </c>
      <c r="C70" s="113" t="s">
        <v>225</v>
      </c>
      <c r="D70" s="120">
        <v>81112501</v>
      </c>
      <c r="E70" s="121" t="s">
        <v>357</v>
      </c>
      <c r="F70" s="113" t="s">
        <v>66</v>
      </c>
      <c r="G70" s="113">
        <v>1</v>
      </c>
      <c r="H70" s="122" t="s">
        <v>75</v>
      </c>
      <c r="I70" s="113">
        <v>12</v>
      </c>
      <c r="J70" s="113" t="s">
        <v>76</v>
      </c>
      <c r="K70" s="113" t="s">
        <v>105</v>
      </c>
      <c r="L70" s="113" t="s">
        <v>304</v>
      </c>
      <c r="M70" s="283">
        <v>300000000</v>
      </c>
      <c r="N70" s="284">
        <v>300000000</v>
      </c>
      <c r="O70" s="113" t="s">
        <v>71</v>
      </c>
      <c r="P70" s="113" t="s">
        <v>72</v>
      </c>
      <c r="Q70" s="113" t="s">
        <v>99</v>
      </c>
      <c r="S70" s="336"/>
      <c r="T70" s="336"/>
      <c r="U70" s="337"/>
      <c r="V70" s="338"/>
      <c r="W70" s="339"/>
      <c r="X70" s="340"/>
      <c r="Y70" s="341"/>
      <c r="Z70" s="340"/>
      <c r="AA70" s="345"/>
      <c r="AB70" s="339"/>
      <c r="AC70" s="338"/>
      <c r="AD70" s="337"/>
      <c r="AE70" s="337"/>
      <c r="AF70" s="339"/>
      <c r="AG70" s="339"/>
    </row>
    <row r="71" spans="1:33" ht="272.45" customHeight="1" x14ac:dyDescent="0.35">
      <c r="A71" s="112">
        <f t="shared" si="1"/>
        <v>48</v>
      </c>
      <c r="B71" s="113" t="s">
        <v>350</v>
      </c>
      <c r="C71" s="113" t="s">
        <v>225</v>
      </c>
      <c r="D71" s="120">
        <v>81112501</v>
      </c>
      <c r="E71" s="121" t="s">
        <v>358</v>
      </c>
      <c r="F71" s="113" t="s">
        <v>66</v>
      </c>
      <c r="G71" s="113">
        <v>1</v>
      </c>
      <c r="H71" s="122" t="s">
        <v>89</v>
      </c>
      <c r="I71" s="113">
        <v>12</v>
      </c>
      <c r="J71" s="113" t="s">
        <v>76</v>
      </c>
      <c r="K71" s="113" t="s">
        <v>105</v>
      </c>
      <c r="L71" s="113" t="s">
        <v>304</v>
      </c>
      <c r="M71" s="283">
        <v>197000000</v>
      </c>
      <c r="N71" s="284">
        <v>197000000</v>
      </c>
      <c r="O71" s="113" t="s">
        <v>71</v>
      </c>
      <c r="P71" s="113" t="s">
        <v>72</v>
      </c>
      <c r="Q71" s="113" t="s">
        <v>99</v>
      </c>
      <c r="S71" s="336"/>
      <c r="T71" s="336"/>
      <c r="U71" s="337"/>
      <c r="V71" s="338"/>
      <c r="W71" s="339"/>
      <c r="X71" s="340"/>
      <c r="Y71" s="341"/>
      <c r="Z71" s="340"/>
      <c r="AA71" s="345"/>
      <c r="AB71" s="339"/>
      <c r="AC71" s="346"/>
      <c r="AD71" s="347"/>
      <c r="AE71" s="347"/>
      <c r="AF71" s="348"/>
      <c r="AG71" s="348"/>
    </row>
    <row r="72" spans="1:33" ht="272.45" customHeight="1" x14ac:dyDescent="0.35">
      <c r="A72" s="112">
        <f t="shared" si="1"/>
        <v>49</v>
      </c>
      <c r="B72" s="113" t="s">
        <v>350</v>
      </c>
      <c r="C72" s="113" t="s">
        <v>225</v>
      </c>
      <c r="D72" s="120">
        <v>81112501</v>
      </c>
      <c r="E72" s="121" t="s">
        <v>359</v>
      </c>
      <c r="F72" s="113" t="s">
        <v>66</v>
      </c>
      <c r="G72" s="113">
        <v>1</v>
      </c>
      <c r="H72" s="122" t="s">
        <v>87</v>
      </c>
      <c r="I72" s="113">
        <v>12</v>
      </c>
      <c r="J72" s="113" t="s">
        <v>121</v>
      </c>
      <c r="K72" s="113" t="s">
        <v>105</v>
      </c>
      <c r="L72" s="113" t="s">
        <v>304</v>
      </c>
      <c r="M72" s="283">
        <v>173000000</v>
      </c>
      <c r="N72" s="284">
        <v>173000000</v>
      </c>
      <c r="O72" s="113" t="s">
        <v>71</v>
      </c>
      <c r="P72" s="113" t="s">
        <v>72</v>
      </c>
      <c r="Q72" s="113" t="s">
        <v>99</v>
      </c>
      <c r="S72" s="336"/>
      <c r="T72" s="336"/>
      <c r="U72" s="337"/>
      <c r="V72" s="338"/>
      <c r="W72" s="339"/>
      <c r="X72" s="340"/>
      <c r="Y72" s="341"/>
      <c r="Z72" s="340"/>
      <c r="AA72" s="345"/>
      <c r="AB72" s="339"/>
      <c r="AC72" s="338"/>
      <c r="AD72" s="337"/>
      <c r="AE72" s="337"/>
      <c r="AF72" s="339"/>
      <c r="AG72" s="339"/>
    </row>
    <row r="73" spans="1:33" ht="272.45" customHeight="1" x14ac:dyDescent="0.35">
      <c r="A73" s="112">
        <f t="shared" si="1"/>
        <v>50</v>
      </c>
      <c r="B73" s="113" t="s">
        <v>350</v>
      </c>
      <c r="C73" s="113" t="s">
        <v>225</v>
      </c>
      <c r="D73" s="120" t="s">
        <v>119</v>
      </c>
      <c r="E73" s="121" t="s">
        <v>360</v>
      </c>
      <c r="F73" s="113" t="s">
        <v>66</v>
      </c>
      <c r="G73" s="113">
        <v>1</v>
      </c>
      <c r="H73" s="122" t="s">
        <v>103</v>
      </c>
      <c r="I73" s="113">
        <v>12</v>
      </c>
      <c r="J73" s="113" t="s">
        <v>97</v>
      </c>
      <c r="K73" s="113" t="s">
        <v>105</v>
      </c>
      <c r="L73" s="113" t="s">
        <v>304</v>
      </c>
      <c r="M73" s="283">
        <v>68640000</v>
      </c>
      <c r="N73" s="284">
        <v>68640000</v>
      </c>
      <c r="O73" s="113" t="s">
        <v>71</v>
      </c>
      <c r="P73" s="113" t="s">
        <v>72</v>
      </c>
      <c r="Q73" s="113" t="s">
        <v>99</v>
      </c>
      <c r="S73" s="352" t="s">
        <v>1264</v>
      </c>
      <c r="T73" s="336" t="s">
        <v>1265</v>
      </c>
      <c r="U73" s="353">
        <v>43889</v>
      </c>
      <c r="V73" s="338" t="s">
        <v>1266</v>
      </c>
      <c r="W73" s="339" t="s">
        <v>1255</v>
      </c>
      <c r="X73" s="354">
        <v>64772000</v>
      </c>
      <c r="Y73" s="355">
        <v>0</v>
      </c>
      <c r="Z73" s="354">
        <v>64772000</v>
      </c>
      <c r="AA73" s="338" t="s">
        <v>1267</v>
      </c>
      <c r="AB73" s="339">
        <v>12020</v>
      </c>
      <c r="AC73" s="346" t="s">
        <v>1268</v>
      </c>
      <c r="AD73" s="347">
        <v>43892</v>
      </c>
      <c r="AE73" s="347">
        <v>44256</v>
      </c>
      <c r="AF73" s="339" t="s">
        <v>1269</v>
      </c>
      <c r="AG73" s="339" t="s">
        <v>575</v>
      </c>
    </row>
    <row r="74" spans="1:33" ht="272.45" customHeight="1" x14ac:dyDescent="0.55000000000000004">
      <c r="A74" s="112">
        <f t="shared" si="1"/>
        <v>51</v>
      </c>
      <c r="B74" s="113" t="s">
        <v>350</v>
      </c>
      <c r="C74" s="113" t="s">
        <v>225</v>
      </c>
      <c r="D74" s="120" t="s">
        <v>125</v>
      </c>
      <c r="E74" s="121" t="s">
        <v>361</v>
      </c>
      <c r="F74" s="113" t="s">
        <v>66</v>
      </c>
      <c r="G74" s="113">
        <v>1</v>
      </c>
      <c r="H74" s="122" t="s">
        <v>87</v>
      </c>
      <c r="I74" s="113">
        <v>12</v>
      </c>
      <c r="J74" s="113" t="s">
        <v>127</v>
      </c>
      <c r="K74" s="113" t="s">
        <v>105</v>
      </c>
      <c r="L74" s="113" t="s">
        <v>304</v>
      </c>
      <c r="M74" s="283">
        <v>248280000</v>
      </c>
      <c r="N74" s="284">
        <v>248280000</v>
      </c>
      <c r="O74" s="113" t="s">
        <v>71</v>
      </c>
      <c r="P74" s="113" t="s">
        <v>72</v>
      </c>
      <c r="Q74" s="113" t="s">
        <v>99</v>
      </c>
      <c r="S74" s="343"/>
      <c r="T74" s="343"/>
      <c r="U74" s="343"/>
      <c r="V74" s="343"/>
      <c r="W74" s="343"/>
      <c r="X74" s="344"/>
      <c r="Y74" s="344"/>
      <c r="Z74" s="344"/>
      <c r="AA74" s="343"/>
      <c r="AB74" s="343"/>
      <c r="AC74" s="343"/>
      <c r="AD74" s="343"/>
      <c r="AE74" s="343"/>
      <c r="AF74" s="343"/>
      <c r="AG74" s="343"/>
    </row>
    <row r="75" spans="1:33" ht="272.45" customHeight="1" x14ac:dyDescent="0.35">
      <c r="A75" s="112">
        <f t="shared" si="1"/>
        <v>52</v>
      </c>
      <c r="B75" s="113" t="s">
        <v>350</v>
      </c>
      <c r="C75" s="113" t="s">
        <v>225</v>
      </c>
      <c r="D75" s="120">
        <v>81112501</v>
      </c>
      <c r="E75" s="121" t="s">
        <v>362</v>
      </c>
      <c r="F75" s="113" t="s">
        <v>66</v>
      </c>
      <c r="G75" s="113">
        <v>1</v>
      </c>
      <c r="H75" s="122" t="s">
        <v>67</v>
      </c>
      <c r="I75" s="113">
        <v>12</v>
      </c>
      <c r="J75" s="113" t="s">
        <v>88</v>
      </c>
      <c r="K75" s="113" t="s">
        <v>105</v>
      </c>
      <c r="L75" s="113" t="s">
        <v>304</v>
      </c>
      <c r="M75" s="283">
        <v>16500000</v>
      </c>
      <c r="N75" s="284">
        <v>16500000</v>
      </c>
      <c r="O75" s="113" t="s">
        <v>71</v>
      </c>
      <c r="P75" s="113" t="s">
        <v>72</v>
      </c>
      <c r="Q75" s="113" t="s">
        <v>99</v>
      </c>
      <c r="S75" s="336"/>
      <c r="T75" s="336"/>
      <c r="U75" s="337"/>
      <c r="V75" s="338"/>
      <c r="W75" s="339"/>
      <c r="X75" s="340"/>
      <c r="Y75" s="341"/>
      <c r="Z75" s="340"/>
      <c r="AA75" s="345"/>
      <c r="AB75" s="339"/>
      <c r="AC75" s="338"/>
      <c r="AD75" s="337"/>
      <c r="AE75" s="337"/>
      <c r="AF75" s="339"/>
      <c r="AG75" s="339"/>
    </row>
    <row r="76" spans="1:33" ht="272.45" customHeight="1" x14ac:dyDescent="0.35">
      <c r="A76" s="112">
        <f t="shared" si="1"/>
        <v>53</v>
      </c>
      <c r="B76" s="113" t="s">
        <v>350</v>
      </c>
      <c r="C76" s="113" t="s">
        <v>225</v>
      </c>
      <c r="D76" s="120" t="s">
        <v>542</v>
      </c>
      <c r="E76" s="121" t="s">
        <v>363</v>
      </c>
      <c r="F76" s="113" t="s">
        <v>66</v>
      </c>
      <c r="G76" s="113">
        <v>1</v>
      </c>
      <c r="H76" s="122" t="s">
        <v>109</v>
      </c>
      <c r="I76" s="113">
        <v>12</v>
      </c>
      <c r="J76" s="113" t="s">
        <v>127</v>
      </c>
      <c r="K76" s="113" t="s">
        <v>105</v>
      </c>
      <c r="L76" s="113" t="s">
        <v>304</v>
      </c>
      <c r="M76" s="283">
        <v>71500000</v>
      </c>
      <c r="N76" s="284">
        <v>71500000</v>
      </c>
      <c r="O76" s="113" t="s">
        <v>71</v>
      </c>
      <c r="P76" s="113" t="s">
        <v>72</v>
      </c>
      <c r="Q76" s="113" t="s">
        <v>99</v>
      </c>
      <c r="S76" s="356"/>
      <c r="T76" s="356"/>
      <c r="U76" s="347"/>
      <c r="V76" s="346"/>
      <c r="W76" s="348"/>
      <c r="X76" s="350"/>
      <c r="Y76" s="351"/>
      <c r="Z76" s="350"/>
      <c r="AA76" s="346"/>
      <c r="AB76" s="348"/>
      <c r="AC76" s="346"/>
      <c r="AD76" s="347"/>
      <c r="AE76" s="347"/>
      <c r="AF76" s="348"/>
      <c r="AG76" s="357"/>
    </row>
    <row r="77" spans="1:33" ht="272.45" customHeight="1" x14ac:dyDescent="0.35">
      <c r="A77" s="112">
        <f t="shared" si="1"/>
        <v>54</v>
      </c>
      <c r="B77" s="113" t="s">
        <v>350</v>
      </c>
      <c r="C77" s="113" t="s">
        <v>225</v>
      </c>
      <c r="D77" s="120">
        <v>81111500</v>
      </c>
      <c r="E77" s="121" t="s">
        <v>364</v>
      </c>
      <c r="F77" s="113" t="s">
        <v>66</v>
      </c>
      <c r="G77" s="113">
        <v>1</v>
      </c>
      <c r="H77" s="122" t="s">
        <v>87</v>
      </c>
      <c r="I77" s="113">
        <v>12</v>
      </c>
      <c r="J77" s="113" t="s">
        <v>88</v>
      </c>
      <c r="K77" s="113" t="s">
        <v>105</v>
      </c>
      <c r="L77" s="113" t="s">
        <v>304</v>
      </c>
      <c r="M77" s="283">
        <v>1000000</v>
      </c>
      <c r="N77" s="284">
        <v>1000000</v>
      </c>
      <c r="O77" s="113" t="s">
        <v>71</v>
      </c>
      <c r="P77" s="113" t="s">
        <v>72</v>
      </c>
      <c r="Q77" s="113" t="s">
        <v>99</v>
      </c>
      <c r="S77" s="356"/>
      <c r="T77" s="356"/>
      <c r="U77" s="347"/>
      <c r="V77" s="346"/>
      <c r="W77" s="348"/>
      <c r="X77" s="350"/>
      <c r="Y77" s="351"/>
      <c r="Z77" s="350"/>
      <c r="AA77" s="346"/>
      <c r="AB77" s="348"/>
      <c r="AC77" s="346"/>
      <c r="AD77" s="347"/>
      <c r="AE77" s="347"/>
      <c r="AF77" s="348"/>
      <c r="AG77" s="357"/>
    </row>
    <row r="78" spans="1:33" ht="272.45" customHeight="1" x14ac:dyDescent="0.55000000000000004">
      <c r="A78" s="112">
        <f t="shared" si="1"/>
        <v>55</v>
      </c>
      <c r="B78" s="113" t="s">
        <v>350</v>
      </c>
      <c r="C78" s="113" t="s">
        <v>225</v>
      </c>
      <c r="D78" s="120">
        <v>81111500</v>
      </c>
      <c r="E78" s="121" t="s">
        <v>365</v>
      </c>
      <c r="F78" s="113" t="s">
        <v>66</v>
      </c>
      <c r="G78" s="113">
        <v>1</v>
      </c>
      <c r="H78" s="122" t="s">
        <v>109</v>
      </c>
      <c r="I78" s="113">
        <v>12</v>
      </c>
      <c r="J78" s="113" t="s">
        <v>88</v>
      </c>
      <c r="K78" s="113" t="s">
        <v>105</v>
      </c>
      <c r="L78" s="113" t="s">
        <v>304</v>
      </c>
      <c r="M78" s="283">
        <f>5100*3500</f>
        <v>17850000</v>
      </c>
      <c r="N78" s="284">
        <v>17850000</v>
      </c>
      <c r="O78" s="113" t="s">
        <v>71</v>
      </c>
      <c r="P78" s="113" t="s">
        <v>72</v>
      </c>
      <c r="Q78" s="113" t="s">
        <v>99</v>
      </c>
      <c r="S78" s="343"/>
      <c r="T78" s="343"/>
      <c r="U78" s="343"/>
      <c r="V78" s="343"/>
      <c r="W78" s="343"/>
      <c r="X78" s="344"/>
      <c r="Y78" s="344"/>
      <c r="Z78" s="344"/>
      <c r="AA78" s="343"/>
      <c r="AB78" s="343"/>
      <c r="AC78" s="343"/>
      <c r="AD78" s="343"/>
      <c r="AE78" s="343"/>
      <c r="AF78" s="343"/>
      <c r="AG78" s="343"/>
    </row>
    <row r="79" spans="1:33" ht="272.45" customHeight="1" x14ac:dyDescent="0.55000000000000004">
      <c r="A79" s="112">
        <f t="shared" si="1"/>
        <v>56</v>
      </c>
      <c r="B79" s="113" t="s">
        <v>325</v>
      </c>
      <c r="C79" s="113" t="s">
        <v>225</v>
      </c>
      <c r="D79" s="120" t="s">
        <v>205</v>
      </c>
      <c r="E79" s="121" t="s">
        <v>366</v>
      </c>
      <c r="F79" s="113" t="s">
        <v>66</v>
      </c>
      <c r="G79" s="113">
        <v>1</v>
      </c>
      <c r="H79" s="122" t="s">
        <v>89</v>
      </c>
      <c r="I79" s="113">
        <v>8</v>
      </c>
      <c r="J79" s="113" t="s">
        <v>97</v>
      </c>
      <c r="K79" s="113" t="s">
        <v>105</v>
      </c>
      <c r="L79" s="113" t="s">
        <v>302</v>
      </c>
      <c r="M79" s="283">
        <v>200000000</v>
      </c>
      <c r="N79" s="284">
        <v>200000000</v>
      </c>
      <c r="O79" s="113" t="s">
        <v>71</v>
      </c>
      <c r="P79" s="113" t="s">
        <v>72</v>
      </c>
      <c r="Q79" s="113" t="s">
        <v>99</v>
      </c>
      <c r="S79" s="343"/>
      <c r="T79" s="343"/>
      <c r="U79" s="343"/>
      <c r="V79" s="343"/>
      <c r="W79" s="343"/>
      <c r="X79" s="344"/>
      <c r="Y79" s="344"/>
      <c r="Z79" s="344"/>
      <c r="AA79" s="343"/>
      <c r="AB79" s="343"/>
      <c r="AC79" s="343"/>
      <c r="AD79" s="343"/>
      <c r="AE79" s="343"/>
      <c r="AF79" s="343"/>
      <c r="AG79" s="343"/>
    </row>
    <row r="80" spans="1:33" ht="272.45" customHeight="1" x14ac:dyDescent="0.35">
      <c r="A80" s="112">
        <f t="shared" si="1"/>
        <v>57</v>
      </c>
      <c r="B80" s="113" t="s">
        <v>325</v>
      </c>
      <c r="C80" s="113" t="s">
        <v>225</v>
      </c>
      <c r="D80" s="120" t="s">
        <v>205</v>
      </c>
      <c r="E80" s="121" t="s">
        <v>367</v>
      </c>
      <c r="F80" s="113" t="s">
        <v>66</v>
      </c>
      <c r="G80" s="113">
        <v>1</v>
      </c>
      <c r="H80" s="122" t="s">
        <v>87</v>
      </c>
      <c r="I80" s="113">
        <v>8</v>
      </c>
      <c r="J80" s="113" t="s">
        <v>121</v>
      </c>
      <c r="K80" s="113" t="s">
        <v>105</v>
      </c>
      <c r="L80" s="113" t="s">
        <v>302</v>
      </c>
      <c r="M80" s="283">
        <v>150000000</v>
      </c>
      <c r="N80" s="284">
        <v>150000000</v>
      </c>
      <c r="O80" s="113" t="s">
        <v>71</v>
      </c>
      <c r="P80" s="113" t="s">
        <v>72</v>
      </c>
      <c r="Q80" s="113" t="s">
        <v>99</v>
      </c>
      <c r="S80" s="356"/>
      <c r="T80" s="356"/>
      <c r="U80" s="347"/>
      <c r="V80" s="346"/>
      <c r="W80" s="348"/>
      <c r="X80" s="350"/>
      <c r="Y80" s="351"/>
      <c r="Z80" s="350"/>
      <c r="AA80" s="346"/>
      <c r="AB80" s="348"/>
      <c r="AC80" s="346"/>
      <c r="AD80" s="347"/>
      <c r="AE80" s="347"/>
      <c r="AF80" s="348"/>
      <c r="AG80" s="357"/>
    </row>
    <row r="81" spans="1:33" ht="272.45" customHeight="1" x14ac:dyDescent="0.55000000000000004">
      <c r="A81" s="112">
        <f t="shared" si="1"/>
        <v>58</v>
      </c>
      <c r="B81" s="113" t="s">
        <v>350</v>
      </c>
      <c r="C81" s="113" t="s">
        <v>225</v>
      </c>
      <c r="D81" s="120" t="s">
        <v>205</v>
      </c>
      <c r="E81" s="121" t="s">
        <v>368</v>
      </c>
      <c r="F81" s="113" t="s">
        <v>66</v>
      </c>
      <c r="G81" s="113">
        <v>1</v>
      </c>
      <c r="H81" s="122" t="s">
        <v>89</v>
      </c>
      <c r="I81" s="113">
        <v>15</v>
      </c>
      <c r="J81" s="113" t="s">
        <v>97</v>
      </c>
      <c r="K81" s="113" t="s">
        <v>105</v>
      </c>
      <c r="L81" s="113" t="s">
        <v>304</v>
      </c>
      <c r="M81" s="283">
        <v>197064000</v>
      </c>
      <c r="N81" s="284">
        <v>197064000</v>
      </c>
      <c r="O81" s="113" t="s">
        <v>71</v>
      </c>
      <c r="P81" s="113" t="s">
        <v>72</v>
      </c>
      <c r="Q81" s="113" t="s">
        <v>99</v>
      </c>
      <c r="S81" s="343"/>
      <c r="T81" s="343"/>
      <c r="U81" s="343"/>
      <c r="V81" s="343"/>
      <c r="W81" s="343"/>
      <c r="X81" s="344"/>
      <c r="Y81" s="344"/>
      <c r="Z81" s="344"/>
      <c r="AA81" s="343"/>
      <c r="AB81" s="343"/>
      <c r="AC81" s="343"/>
      <c r="AD81" s="343"/>
      <c r="AE81" s="343"/>
      <c r="AF81" s="343"/>
      <c r="AG81" s="343"/>
    </row>
    <row r="82" spans="1:33" ht="272.45" customHeight="1" x14ac:dyDescent="0.35">
      <c r="A82" s="112">
        <f t="shared" si="1"/>
        <v>59</v>
      </c>
      <c r="B82" s="113" t="s">
        <v>325</v>
      </c>
      <c r="C82" s="113" t="s">
        <v>225</v>
      </c>
      <c r="D82" s="120">
        <v>81111500</v>
      </c>
      <c r="E82" s="121" t="s">
        <v>369</v>
      </c>
      <c r="F82" s="113" t="s">
        <v>66</v>
      </c>
      <c r="G82" s="113">
        <v>1</v>
      </c>
      <c r="H82" s="122" t="s">
        <v>78</v>
      </c>
      <c r="I82" s="113">
        <v>6</v>
      </c>
      <c r="J82" s="113" t="s">
        <v>97</v>
      </c>
      <c r="K82" s="113" t="s">
        <v>105</v>
      </c>
      <c r="L82" s="113" t="s">
        <v>302</v>
      </c>
      <c r="M82" s="283">
        <v>400000000</v>
      </c>
      <c r="N82" s="284">
        <v>400000000</v>
      </c>
      <c r="O82" s="113" t="s">
        <v>71</v>
      </c>
      <c r="P82" s="113" t="s">
        <v>72</v>
      </c>
      <c r="Q82" s="113" t="s">
        <v>99</v>
      </c>
      <c r="S82" s="336"/>
      <c r="T82" s="336"/>
      <c r="U82" s="337"/>
      <c r="V82" s="338"/>
      <c r="W82" s="339"/>
      <c r="X82" s="340"/>
      <c r="Y82" s="341"/>
      <c r="Z82" s="340"/>
      <c r="AA82" s="338"/>
      <c r="AB82" s="339"/>
      <c r="AC82" s="338"/>
      <c r="AD82" s="337"/>
      <c r="AE82" s="337"/>
      <c r="AF82" s="339"/>
      <c r="AG82" s="342"/>
    </row>
    <row r="83" spans="1:33" ht="272.45" customHeight="1" x14ac:dyDescent="0.35">
      <c r="A83" s="112">
        <f t="shared" si="1"/>
        <v>60</v>
      </c>
      <c r="B83" s="113" t="s">
        <v>325</v>
      </c>
      <c r="C83" s="113" t="s">
        <v>225</v>
      </c>
      <c r="D83" s="120">
        <v>81112501</v>
      </c>
      <c r="E83" s="121" t="s">
        <v>370</v>
      </c>
      <c r="F83" s="113" t="s">
        <v>66</v>
      </c>
      <c r="G83" s="113">
        <v>1</v>
      </c>
      <c r="H83" s="122" t="s">
        <v>91</v>
      </c>
      <c r="I83" s="113">
        <v>12</v>
      </c>
      <c r="J83" s="113" t="s">
        <v>76</v>
      </c>
      <c r="K83" s="113" t="s">
        <v>105</v>
      </c>
      <c r="L83" s="113" t="s">
        <v>302</v>
      </c>
      <c r="M83" s="283">
        <v>483826083</v>
      </c>
      <c r="N83" s="284">
        <v>483826083</v>
      </c>
      <c r="O83" s="113" t="s">
        <v>71</v>
      </c>
      <c r="P83" s="113" t="s">
        <v>72</v>
      </c>
      <c r="Q83" s="113" t="s">
        <v>99</v>
      </c>
      <c r="S83" s="336"/>
      <c r="T83" s="336"/>
      <c r="U83" s="337"/>
      <c r="V83" s="338"/>
      <c r="W83" s="339"/>
      <c r="X83" s="340"/>
      <c r="Y83" s="341"/>
      <c r="Z83" s="340"/>
      <c r="AA83" s="338"/>
      <c r="AB83" s="339"/>
      <c r="AC83" s="338"/>
      <c r="AD83" s="337"/>
      <c r="AE83" s="337"/>
      <c r="AF83" s="339"/>
      <c r="AG83" s="339"/>
    </row>
    <row r="84" spans="1:33" ht="272.45" customHeight="1" x14ac:dyDescent="0.55000000000000004">
      <c r="A84" s="112">
        <f t="shared" si="1"/>
        <v>61</v>
      </c>
      <c r="B84" s="113" t="s">
        <v>325</v>
      </c>
      <c r="C84" s="113" t="s">
        <v>225</v>
      </c>
      <c r="D84" s="120" t="s">
        <v>209</v>
      </c>
      <c r="E84" s="121" t="s">
        <v>371</v>
      </c>
      <c r="F84" s="113" t="s">
        <v>66</v>
      </c>
      <c r="G84" s="113">
        <v>1</v>
      </c>
      <c r="H84" s="122" t="s">
        <v>91</v>
      </c>
      <c r="I84" s="113">
        <v>12</v>
      </c>
      <c r="J84" s="113" t="s">
        <v>127</v>
      </c>
      <c r="K84" s="113" t="s">
        <v>105</v>
      </c>
      <c r="L84" s="113" t="s">
        <v>302</v>
      </c>
      <c r="M84" s="283">
        <v>420000000</v>
      </c>
      <c r="N84" s="284">
        <v>420000000</v>
      </c>
      <c r="O84" s="113" t="s">
        <v>71</v>
      </c>
      <c r="P84" s="113" t="s">
        <v>72</v>
      </c>
      <c r="Q84" s="113" t="s">
        <v>99</v>
      </c>
      <c r="S84" s="343"/>
      <c r="T84" s="343"/>
      <c r="U84" s="343"/>
      <c r="V84" s="343"/>
      <c r="W84" s="343"/>
      <c r="X84" s="344"/>
      <c r="Y84" s="344"/>
      <c r="Z84" s="344"/>
      <c r="AA84" s="343"/>
      <c r="AB84" s="343"/>
      <c r="AC84" s="343"/>
      <c r="AD84" s="343"/>
      <c r="AE84" s="343"/>
      <c r="AF84" s="343"/>
      <c r="AG84" s="343"/>
    </row>
    <row r="85" spans="1:33" ht="272.45" customHeight="1" x14ac:dyDescent="0.35">
      <c r="A85" s="112">
        <f t="shared" si="1"/>
        <v>62</v>
      </c>
      <c r="B85" s="113" t="s">
        <v>325</v>
      </c>
      <c r="C85" s="113" t="s">
        <v>225</v>
      </c>
      <c r="D85" s="120" t="s">
        <v>128</v>
      </c>
      <c r="E85" s="121" t="s">
        <v>372</v>
      </c>
      <c r="F85" s="113" t="s">
        <v>66</v>
      </c>
      <c r="G85" s="113">
        <v>1</v>
      </c>
      <c r="H85" s="122" t="s">
        <v>87</v>
      </c>
      <c r="I85" s="113">
        <v>12</v>
      </c>
      <c r="J85" s="113" t="s">
        <v>127</v>
      </c>
      <c r="K85" s="113" t="s">
        <v>105</v>
      </c>
      <c r="L85" s="113" t="s">
        <v>302</v>
      </c>
      <c r="M85" s="283">
        <v>201814800</v>
      </c>
      <c r="N85" s="284">
        <v>201814800</v>
      </c>
      <c r="O85" s="113" t="s">
        <v>71</v>
      </c>
      <c r="P85" s="113" t="s">
        <v>72</v>
      </c>
      <c r="Q85" s="113" t="s">
        <v>99</v>
      </c>
      <c r="S85" s="336"/>
      <c r="T85" s="336"/>
      <c r="U85" s="337"/>
      <c r="V85" s="338"/>
      <c r="W85" s="339"/>
      <c r="X85" s="340"/>
      <c r="Y85" s="341"/>
      <c r="Z85" s="340"/>
      <c r="AA85" s="345"/>
      <c r="AB85" s="339"/>
      <c r="AC85" s="346"/>
      <c r="AD85" s="347"/>
      <c r="AE85" s="347"/>
      <c r="AF85" s="348"/>
      <c r="AG85" s="348"/>
    </row>
    <row r="86" spans="1:33" ht="272.45" customHeight="1" x14ac:dyDescent="0.55000000000000004">
      <c r="A86" s="112">
        <f t="shared" si="1"/>
        <v>63</v>
      </c>
      <c r="B86" s="113" t="s">
        <v>129</v>
      </c>
      <c r="C86" s="113" t="s">
        <v>225</v>
      </c>
      <c r="D86" s="120">
        <v>81112502</v>
      </c>
      <c r="E86" s="121" t="s">
        <v>373</v>
      </c>
      <c r="F86" s="113" t="s">
        <v>66</v>
      </c>
      <c r="G86" s="113">
        <v>1</v>
      </c>
      <c r="H86" s="122" t="s">
        <v>67</v>
      </c>
      <c r="I86" s="113">
        <v>29</v>
      </c>
      <c r="J86" s="113" t="s">
        <v>76</v>
      </c>
      <c r="K86" s="113" t="s">
        <v>69</v>
      </c>
      <c r="L86" s="113" t="s">
        <v>110</v>
      </c>
      <c r="M86" s="283">
        <v>665000000</v>
      </c>
      <c r="N86" s="284">
        <v>99750000</v>
      </c>
      <c r="O86" s="113" t="s">
        <v>82</v>
      </c>
      <c r="P86" s="113" t="s">
        <v>83</v>
      </c>
      <c r="Q86" s="113" t="s">
        <v>99</v>
      </c>
      <c r="S86" s="343"/>
      <c r="T86" s="343"/>
      <c r="U86" s="343"/>
      <c r="V86" s="343"/>
      <c r="W86" s="343"/>
      <c r="X86" s="344"/>
      <c r="Y86" s="344"/>
      <c r="Z86" s="344"/>
      <c r="AA86" s="343"/>
      <c r="AB86" s="343"/>
      <c r="AC86" s="343"/>
      <c r="AD86" s="343"/>
      <c r="AE86" s="343"/>
      <c r="AF86" s="343"/>
      <c r="AG86" s="343"/>
    </row>
    <row r="87" spans="1:33" ht="272.45" customHeight="1" x14ac:dyDescent="0.35">
      <c r="A87" s="112">
        <f t="shared" si="1"/>
        <v>64</v>
      </c>
      <c r="B87" s="113" t="s">
        <v>352</v>
      </c>
      <c r="C87" s="113" t="s">
        <v>225</v>
      </c>
      <c r="D87" s="120">
        <v>81111500</v>
      </c>
      <c r="E87" s="121" t="s">
        <v>1250</v>
      </c>
      <c r="F87" s="113" t="s">
        <v>66</v>
      </c>
      <c r="G87" s="113">
        <v>1</v>
      </c>
      <c r="H87" s="122" t="s">
        <v>87</v>
      </c>
      <c r="I87" s="113">
        <v>3</v>
      </c>
      <c r="J87" s="113" t="s">
        <v>1251</v>
      </c>
      <c r="K87" s="113" t="s">
        <v>105</v>
      </c>
      <c r="L87" s="113" t="s">
        <v>304</v>
      </c>
      <c r="M87" s="283">
        <v>11720000</v>
      </c>
      <c r="N87" s="284">
        <v>11720000</v>
      </c>
      <c r="O87" s="113" t="s">
        <v>71</v>
      </c>
      <c r="P87" s="113" t="s">
        <v>72</v>
      </c>
      <c r="Q87" s="113" t="s">
        <v>99</v>
      </c>
      <c r="S87" s="336"/>
      <c r="T87" s="336"/>
      <c r="U87" s="337"/>
      <c r="V87" s="338"/>
      <c r="W87" s="339"/>
      <c r="X87" s="340"/>
      <c r="Y87" s="341"/>
      <c r="Z87" s="340"/>
      <c r="AA87" s="345"/>
      <c r="AB87" s="339"/>
      <c r="AC87" s="338"/>
      <c r="AD87" s="337"/>
      <c r="AE87" s="337"/>
      <c r="AF87" s="339"/>
      <c r="AG87" s="339"/>
    </row>
    <row r="88" spans="1:33" ht="272.45" customHeight="1" x14ac:dyDescent="0.35">
      <c r="A88" s="112">
        <f t="shared" si="1"/>
        <v>65</v>
      </c>
      <c r="B88" s="113" t="s">
        <v>329</v>
      </c>
      <c r="C88" s="113" t="s">
        <v>1016</v>
      </c>
      <c r="D88" s="120">
        <v>39121621</v>
      </c>
      <c r="E88" s="121" t="s">
        <v>374</v>
      </c>
      <c r="F88" s="113" t="s">
        <v>66</v>
      </c>
      <c r="G88" s="113">
        <v>1</v>
      </c>
      <c r="H88" s="122" t="s">
        <v>87</v>
      </c>
      <c r="I88" s="113">
        <v>3</v>
      </c>
      <c r="J88" s="113" t="s">
        <v>127</v>
      </c>
      <c r="K88" s="113" t="s">
        <v>105</v>
      </c>
      <c r="L88" s="113" t="s">
        <v>301</v>
      </c>
      <c r="M88" s="283">
        <v>35000000</v>
      </c>
      <c r="N88" s="284">
        <v>35000000</v>
      </c>
      <c r="O88" s="113" t="s">
        <v>71</v>
      </c>
      <c r="P88" s="113" t="s">
        <v>72</v>
      </c>
      <c r="Q88" s="113" t="s">
        <v>99</v>
      </c>
      <c r="S88" s="336"/>
      <c r="T88" s="336"/>
      <c r="U88" s="337"/>
      <c r="V88" s="338"/>
      <c r="W88" s="339"/>
      <c r="X88" s="340"/>
      <c r="Y88" s="341"/>
      <c r="Z88" s="340"/>
      <c r="AA88" s="345"/>
      <c r="AB88" s="339"/>
      <c r="AC88" s="338"/>
      <c r="AD88" s="347"/>
      <c r="AE88" s="347"/>
      <c r="AF88" s="339"/>
      <c r="AG88" s="339"/>
    </row>
    <row r="89" spans="1:33" ht="272.45" customHeight="1" x14ac:dyDescent="0.55000000000000004">
      <c r="A89" s="112">
        <f t="shared" si="1"/>
        <v>66</v>
      </c>
      <c r="B89" s="113" t="s">
        <v>329</v>
      </c>
      <c r="C89" s="113" t="s">
        <v>1016</v>
      </c>
      <c r="D89" s="120">
        <v>26101766</v>
      </c>
      <c r="E89" s="121" t="s">
        <v>375</v>
      </c>
      <c r="F89" s="113" t="s">
        <v>66</v>
      </c>
      <c r="G89" s="113">
        <v>1</v>
      </c>
      <c r="H89" s="122" t="s">
        <v>89</v>
      </c>
      <c r="I89" s="113">
        <v>3</v>
      </c>
      <c r="J89" s="113" t="s">
        <v>1251</v>
      </c>
      <c r="K89" s="113" t="s">
        <v>105</v>
      </c>
      <c r="L89" s="113" t="s">
        <v>301</v>
      </c>
      <c r="M89" s="283">
        <v>13000000</v>
      </c>
      <c r="N89" s="284">
        <v>13000000</v>
      </c>
      <c r="O89" s="113" t="s">
        <v>71</v>
      </c>
      <c r="P89" s="113" t="s">
        <v>72</v>
      </c>
      <c r="Q89" s="113" t="s">
        <v>99</v>
      </c>
      <c r="S89" s="343"/>
      <c r="T89" s="343"/>
      <c r="U89" s="343"/>
      <c r="V89" s="343"/>
      <c r="W89" s="343"/>
      <c r="X89" s="344"/>
      <c r="Y89" s="344"/>
      <c r="Z89" s="344"/>
      <c r="AA89" s="343"/>
      <c r="AB89" s="343"/>
      <c r="AC89" s="343"/>
      <c r="AD89" s="343"/>
      <c r="AE89" s="343"/>
      <c r="AF89" s="343"/>
      <c r="AG89" s="343"/>
    </row>
    <row r="90" spans="1:33" ht="272.45" customHeight="1" x14ac:dyDescent="0.55000000000000004">
      <c r="A90" s="112">
        <f t="shared" si="1"/>
        <v>67</v>
      </c>
      <c r="B90" s="113" t="s">
        <v>350</v>
      </c>
      <c r="C90" s="113" t="s">
        <v>225</v>
      </c>
      <c r="D90" s="120" t="s">
        <v>232</v>
      </c>
      <c r="E90" s="121" t="s">
        <v>376</v>
      </c>
      <c r="F90" s="113" t="s">
        <v>66</v>
      </c>
      <c r="G90" s="113">
        <v>1</v>
      </c>
      <c r="H90" s="122" t="s">
        <v>87</v>
      </c>
      <c r="I90" s="113">
        <v>8</v>
      </c>
      <c r="J90" s="113" t="s">
        <v>1251</v>
      </c>
      <c r="K90" s="113" t="s">
        <v>105</v>
      </c>
      <c r="L90" s="113" t="s">
        <v>304</v>
      </c>
      <c r="M90" s="283">
        <v>10000000</v>
      </c>
      <c r="N90" s="284">
        <v>10000000</v>
      </c>
      <c r="O90" s="113" t="s">
        <v>71</v>
      </c>
      <c r="P90" s="113" t="s">
        <v>72</v>
      </c>
      <c r="Q90" s="113" t="s">
        <v>99</v>
      </c>
      <c r="S90" s="343"/>
      <c r="T90" s="343"/>
      <c r="U90" s="343"/>
      <c r="V90" s="343"/>
      <c r="W90" s="343"/>
      <c r="X90" s="344"/>
      <c r="Y90" s="344"/>
      <c r="Z90" s="344"/>
      <c r="AA90" s="343"/>
      <c r="AB90" s="343"/>
      <c r="AC90" s="343"/>
      <c r="AD90" s="343"/>
      <c r="AE90" s="343"/>
      <c r="AF90" s="343"/>
      <c r="AG90" s="343"/>
    </row>
    <row r="91" spans="1:33" ht="272.45" customHeight="1" x14ac:dyDescent="0.35">
      <c r="A91" s="112">
        <f t="shared" si="1"/>
        <v>68</v>
      </c>
      <c r="B91" s="113" t="s">
        <v>329</v>
      </c>
      <c r="C91" s="113" t="s">
        <v>1016</v>
      </c>
      <c r="D91" s="120">
        <v>39121032</v>
      </c>
      <c r="E91" s="121" t="s">
        <v>377</v>
      </c>
      <c r="F91" s="113" t="s">
        <v>66</v>
      </c>
      <c r="G91" s="113">
        <v>1</v>
      </c>
      <c r="H91" s="122" t="s">
        <v>87</v>
      </c>
      <c r="I91" s="113">
        <v>3</v>
      </c>
      <c r="J91" s="113" t="s">
        <v>127</v>
      </c>
      <c r="K91" s="113" t="s">
        <v>105</v>
      </c>
      <c r="L91" s="113" t="s">
        <v>301</v>
      </c>
      <c r="M91" s="283">
        <v>75000000</v>
      </c>
      <c r="N91" s="284">
        <v>75000000</v>
      </c>
      <c r="O91" s="113" t="s">
        <v>71</v>
      </c>
      <c r="P91" s="113" t="s">
        <v>72</v>
      </c>
      <c r="Q91" s="113" t="s">
        <v>73</v>
      </c>
      <c r="S91" s="336"/>
      <c r="T91" s="336"/>
      <c r="U91" s="337"/>
      <c r="V91" s="338"/>
      <c r="W91" s="339"/>
      <c r="X91" s="340"/>
      <c r="Y91" s="341"/>
      <c r="Z91" s="340"/>
      <c r="AA91" s="338"/>
      <c r="AB91" s="339"/>
      <c r="AC91" s="338"/>
      <c r="AD91" s="337"/>
      <c r="AE91" s="337"/>
      <c r="AF91" s="339"/>
      <c r="AG91" s="342"/>
    </row>
    <row r="92" spans="1:33" ht="272.45" customHeight="1" x14ac:dyDescent="0.35">
      <c r="A92" s="112">
        <f t="shared" si="1"/>
        <v>69</v>
      </c>
      <c r="B92" s="113"/>
      <c r="C92" s="113" t="s">
        <v>233</v>
      </c>
      <c r="D92" s="120" t="s">
        <v>234</v>
      </c>
      <c r="E92" s="121" t="s">
        <v>1015</v>
      </c>
      <c r="F92" s="113" t="s">
        <v>66</v>
      </c>
      <c r="G92" s="113">
        <v>1</v>
      </c>
      <c r="H92" s="122" t="s">
        <v>103</v>
      </c>
      <c r="I92" s="113">
        <v>10</v>
      </c>
      <c r="J92" s="113" t="s">
        <v>88</v>
      </c>
      <c r="K92" s="113" t="s">
        <v>69</v>
      </c>
      <c r="L92" s="113" t="s">
        <v>111</v>
      </c>
      <c r="M92" s="283">
        <v>23000000</v>
      </c>
      <c r="N92" s="284">
        <v>23000000</v>
      </c>
      <c r="O92" s="113" t="s">
        <v>71</v>
      </c>
      <c r="P92" s="113" t="s">
        <v>72</v>
      </c>
      <c r="Q92" s="113" t="s">
        <v>235</v>
      </c>
      <c r="S92" s="352" t="s">
        <v>1270</v>
      </c>
      <c r="T92" s="336" t="s">
        <v>1271</v>
      </c>
      <c r="U92" s="353">
        <v>43888</v>
      </c>
      <c r="V92" s="338" t="s">
        <v>1272</v>
      </c>
      <c r="W92" s="339" t="s">
        <v>1255</v>
      </c>
      <c r="X92" s="354">
        <v>16800000</v>
      </c>
      <c r="Y92" s="355">
        <v>0</v>
      </c>
      <c r="Z92" s="354">
        <v>16800000</v>
      </c>
      <c r="AA92" s="338" t="s">
        <v>1316</v>
      </c>
      <c r="AB92" s="339" t="s">
        <v>1317</v>
      </c>
      <c r="AC92" s="338" t="s">
        <v>1273</v>
      </c>
      <c r="AD92" s="337">
        <v>43892</v>
      </c>
      <c r="AE92" s="337">
        <v>44136</v>
      </c>
      <c r="AF92" s="339" t="s">
        <v>1274</v>
      </c>
      <c r="AG92" s="339" t="s">
        <v>675</v>
      </c>
    </row>
    <row r="93" spans="1:33" ht="272.45" customHeight="1" x14ac:dyDescent="0.55000000000000004">
      <c r="A93" s="112">
        <f t="shared" si="1"/>
        <v>70</v>
      </c>
      <c r="B93" s="113"/>
      <c r="C93" s="113" t="s">
        <v>236</v>
      </c>
      <c r="D93" s="120" t="s">
        <v>106</v>
      </c>
      <c r="E93" s="121" t="s">
        <v>378</v>
      </c>
      <c r="F93" s="113" t="s">
        <v>66</v>
      </c>
      <c r="G93" s="113">
        <v>1</v>
      </c>
      <c r="H93" s="122" t="s">
        <v>87</v>
      </c>
      <c r="I93" s="113">
        <v>8</v>
      </c>
      <c r="J93" s="113" t="s">
        <v>127</v>
      </c>
      <c r="K93" s="113" t="s">
        <v>69</v>
      </c>
      <c r="L93" s="113" t="s">
        <v>107</v>
      </c>
      <c r="M93" s="283">
        <v>25000000</v>
      </c>
      <c r="N93" s="284">
        <v>25000000</v>
      </c>
      <c r="O93" s="113" t="s">
        <v>71</v>
      </c>
      <c r="P93" s="113" t="s">
        <v>72</v>
      </c>
      <c r="Q93" s="113" t="s">
        <v>204</v>
      </c>
      <c r="S93" s="343"/>
      <c r="T93" s="343"/>
      <c r="U93" s="343"/>
      <c r="V93" s="343"/>
      <c r="W93" s="343"/>
      <c r="X93" s="344"/>
      <c r="Y93" s="344"/>
      <c r="Z93" s="344"/>
      <c r="AA93" s="343"/>
      <c r="AB93" s="343"/>
      <c r="AC93" s="343"/>
      <c r="AD93" s="343"/>
      <c r="AE93" s="343"/>
      <c r="AF93" s="343"/>
      <c r="AG93" s="343"/>
    </row>
    <row r="94" spans="1:33" ht="272.45" customHeight="1" x14ac:dyDescent="0.55000000000000004">
      <c r="A94" s="112">
        <f t="shared" si="1"/>
        <v>71</v>
      </c>
      <c r="B94" s="113"/>
      <c r="C94" s="113" t="s">
        <v>236</v>
      </c>
      <c r="D94" s="120" t="s">
        <v>207</v>
      </c>
      <c r="E94" s="121" t="s">
        <v>379</v>
      </c>
      <c r="F94" s="113" t="s">
        <v>66</v>
      </c>
      <c r="G94" s="113">
        <v>1</v>
      </c>
      <c r="H94" s="122" t="s">
        <v>87</v>
      </c>
      <c r="I94" s="113">
        <v>2</v>
      </c>
      <c r="J94" s="113" t="s">
        <v>88</v>
      </c>
      <c r="K94" s="113" t="s">
        <v>69</v>
      </c>
      <c r="L94" s="113" t="s">
        <v>107</v>
      </c>
      <c r="M94" s="283">
        <v>5000000</v>
      </c>
      <c r="N94" s="284">
        <v>5000000</v>
      </c>
      <c r="O94" s="113" t="s">
        <v>71</v>
      </c>
      <c r="P94" s="113" t="s">
        <v>72</v>
      </c>
      <c r="Q94" s="113" t="s">
        <v>204</v>
      </c>
      <c r="S94" s="343"/>
      <c r="T94" s="343"/>
      <c r="U94" s="343"/>
      <c r="V94" s="343"/>
      <c r="W94" s="343"/>
      <c r="X94" s="344"/>
      <c r="Y94" s="344"/>
      <c r="Z94" s="344"/>
      <c r="AA94" s="343"/>
      <c r="AB94" s="343"/>
      <c r="AC94" s="343"/>
      <c r="AD94" s="343"/>
      <c r="AE94" s="343"/>
      <c r="AF94" s="343"/>
      <c r="AG94" s="343"/>
    </row>
    <row r="95" spans="1:33" ht="272.45" customHeight="1" x14ac:dyDescent="0.55000000000000004">
      <c r="A95" s="112">
        <f t="shared" si="1"/>
        <v>72</v>
      </c>
      <c r="B95" s="113"/>
      <c r="C95" s="113" t="s">
        <v>236</v>
      </c>
      <c r="D95" s="120" t="s">
        <v>210</v>
      </c>
      <c r="E95" s="121" t="s">
        <v>380</v>
      </c>
      <c r="F95" s="113" t="s">
        <v>66</v>
      </c>
      <c r="G95" s="113">
        <v>1</v>
      </c>
      <c r="H95" s="122" t="s">
        <v>87</v>
      </c>
      <c r="I95" s="113">
        <v>8</v>
      </c>
      <c r="J95" s="113" t="s">
        <v>97</v>
      </c>
      <c r="K95" s="113" t="s">
        <v>69</v>
      </c>
      <c r="L95" s="113" t="s">
        <v>108</v>
      </c>
      <c r="M95" s="283">
        <v>40000000</v>
      </c>
      <c r="N95" s="284">
        <v>40000000</v>
      </c>
      <c r="O95" s="113" t="s">
        <v>71</v>
      </c>
      <c r="P95" s="113" t="s">
        <v>72</v>
      </c>
      <c r="Q95" s="113" t="s">
        <v>204</v>
      </c>
      <c r="S95" s="343"/>
      <c r="T95" s="343"/>
      <c r="U95" s="343"/>
      <c r="V95" s="343"/>
      <c r="W95" s="343"/>
      <c r="X95" s="344"/>
      <c r="Y95" s="344"/>
      <c r="Z95" s="344"/>
      <c r="AA95" s="343"/>
      <c r="AB95" s="343"/>
      <c r="AC95" s="343"/>
      <c r="AD95" s="343"/>
      <c r="AE95" s="343"/>
      <c r="AF95" s="343"/>
      <c r="AG95" s="343"/>
    </row>
    <row r="96" spans="1:33" ht="272.45" customHeight="1" x14ac:dyDescent="0.55000000000000004">
      <c r="A96" s="112">
        <f t="shared" si="1"/>
        <v>73</v>
      </c>
      <c r="B96" s="113"/>
      <c r="C96" s="113" t="s">
        <v>236</v>
      </c>
      <c r="D96" s="120" t="s">
        <v>543</v>
      </c>
      <c r="E96" s="121" t="s">
        <v>381</v>
      </c>
      <c r="F96" s="113" t="s">
        <v>66</v>
      </c>
      <c r="G96" s="113">
        <v>1</v>
      </c>
      <c r="H96" s="122" t="s">
        <v>80</v>
      </c>
      <c r="I96" s="113">
        <v>1</v>
      </c>
      <c r="J96" s="113" t="s">
        <v>68</v>
      </c>
      <c r="K96" s="113" t="s">
        <v>69</v>
      </c>
      <c r="L96" s="113" t="s">
        <v>77</v>
      </c>
      <c r="M96" s="283">
        <v>2000000</v>
      </c>
      <c r="N96" s="284">
        <v>2000000</v>
      </c>
      <c r="O96" s="113" t="s">
        <v>71</v>
      </c>
      <c r="P96" s="113" t="s">
        <v>72</v>
      </c>
      <c r="Q96" s="113" t="s">
        <v>204</v>
      </c>
      <c r="S96" s="343"/>
      <c r="T96" s="343"/>
      <c r="U96" s="343"/>
      <c r="V96" s="343"/>
      <c r="W96" s="343"/>
      <c r="X96" s="344"/>
      <c r="Y96" s="344"/>
      <c r="Z96" s="344"/>
      <c r="AA96" s="343"/>
      <c r="AB96" s="343"/>
      <c r="AC96" s="343"/>
      <c r="AD96" s="343"/>
      <c r="AE96" s="343"/>
      <c r="AF96" s="343"/>
      <c r="AG96" s="343"/>
    </row>
    <row r="97" spans="1:33" ht="272.45" customHeight="1" x14ac:dyDescent="0.35">
      <c r="A97" s="112">
        <f t="shared" si="1"/>
        <v>74</v>
      </c>
      <c r="B97" s="113"/>
      <c r="C97" s="113" t="s">
        <v>236</v>
      </c>
      <c r="D97" s="120">
        <v>80101706</v>
      </c>
      <c r="E97" s="121" t="s">
        <v>382</v>
      </c>
      <c r="F97" s="113" t="s">
        <v>66</v>
      </c>
      <c r="G97" s="113">
        <v>1</v>
      </c>
      <c r="H97" s="122" t="s">
        <v>87</v>
      </c>
      <c r="I97" s="113">
        <v>8</v>
      </c>
      <c r="J97" s="113" t="s">
        <v>88</v>
      </c>
      <c r="K97" s="113" t="s">
        <v>69</v>
      </c>
      <c r="L97" s="113" t="s">
        <v>112</v>
      </c>
      <c r="M97" s="283">
        <v>10000000</v>
      </c>
      <c r="N97" s="284">
        <v>10000000</v>
      </c>
      <c r="O97" s="113" t="s">
        <v>71</v>
      </c>
      <c r="P97" s="113" t="s">
        <v>72</v>
      </c>
      <c r="Q97" s="113" t="s">
        <v>204</v>
      </c>
      <c r="S97" s="336"/>
      <c r="T97" s="336"/>
      <c r="U97" s="347"/>
      <c r="V97" s="338"/>
      <c r="W97" s="339"/>
      <c r="X97" s="340"/>
      <c r="Y97" s="341"/>
      <c r="Z97" s="340"/>
      <c r="AA97" s="338"/>
      <c r="AB97" s="345"/>
      <c r="AC97" s="346"/>
      <c r="AD97" s="347"/>
      <c r="AE97" s="347"/>
      <c r="AF97" s="348"/>
      <c r="AG97" s="357"/>
    </row>
    <row r="98" spans="1:33" ht="272.45" customHeight="1" x14ac:dyDescent="0.35">
      <c r="A98" s="112">
        <f t="shared" ref="A98:A161" si="2">SUM(A97+1)</f>
        <v>75</v>
      </c>
      <c r="B98" s="113"/>
      <c r="C98" s="113" t="s">
        <v>237</v>
      </c>
      <c r="D98" s="120">
        <v>32101617</v>
      </c>
      <c r="E98" s="121" t="s">
        <v>383</v>
      </c>
      <c r="F98" s="113" t="s">
        <v>66</v>
      </c>
      <c r="G98" s="113">
        <v>1</v>
      </c>
      <c r="H98" s="122" t="s">
        <v>78</v>
      </c>
      <c r="I98" s="113">
        <v>12</v>
      </c>
      <c r="J98" s="113" t="s">
        <v>88</v>
      </c>
      <c r="K98" s="113" t="s">
        <v>69</v>
      </c>
      <c r="L98" s="113" t="s">
        <v>98</v>
      </c>
      <c r="M98" s="283">
        <v>2800000</v>
      </c>
      <c r="N98" s="284">
        <v>2800000</v>
      </c>
      <c r="O98" s="113" t="s">
        <v>71</v>
      </c>
      <c r="P98" s="113" t="s">
        <v>72</v>
      </c>
      <c r="Q98" s="113" t="s">
        <v>238</v>
      </c>
      <c r="S98" s="336"/>
      <c r="T98" s="336"/>
      <c r="U98" s="337"/>
      <c r="V98" s="338"/>
      <c r="W98" s="339"/>
      <c r="X98" s="340"/>
      <c r="Y98" s="340"/>
      <c r="Z98" s="340"/>
      <c r="AA98" s="346"/>
      <c r="AB98" s="348"/>
      <c r="AC98" s="346"/>
      <c r="AD98" s="347"/>
      <c r="AE98" s="347"/>
      <c r="AF98" s="348"/>
      <c r="AG98" s="357"/>
    </row>
    <row r="99" spans="1:33" ht="272.45" customHeight="1" x14ac:dyDescent="0.35">
      <c r="A99" s="112">
        <f t="shared" si="2"/>
        <v>76</v>
      </c>
      <c r="B99" s="113"/>
      <c r="C99" s="113" t="s">
        <v>239</v>
      </c>
      <c r="D99" s="120" t="s">
        <v>240</v>
      </c>
      <c r="E99" s="121" t="s">
        <v>384</v>
      </c>
      <c r="F99" s="113" t="s">
        <v>66</v>
      </c>
      <c r="G99" s="113">
        <v>1</v>
      </c>
      <c r="H99" s="122" t="s">
        <v>109</v>
      </c>
      <c r="I99" s="113">
        <v>12</v>
      </c>
      <c r="J99" s="113" t="s">
        <v>127</v>
      </c>
      <c r="K99" s="113" t="s">
        <v>69</v>
      </c>
      <c r="L99" s="113" t="s">
        <v>98</v>
      </c>
      <c r="M99" s="283">
        <v>40000000</v>
      </c>
      <c r="N99" s="284">
        <v>40000000</v>
      </c>
      <c r="O99" s="113" t="s">
        <v>71</v>
      </c>
      <c r="P99" s="113" t="s">
        <v>72</v>
      </c>
      <c r="Q99" s="113" t="s">
        <v>241</v>
      </c>
      <c r="S99" s="336"/>
      <c r="T99" s="336"/>
      <c r="U99" s="347"/>
      <c r="V99" s="338"/>
      <c r="W99" s="339"/>
      <c r="X99" s="340"/>
      <c r="Y99" s="340"/>
      <c r="Z99" s="340"/>
      <c r="AA99" s="346"/>
      <c r="AB99" s="348"/>
      <c r="AC99" s="346"/>
      <c r="AD99" s="347"/>
      <c r="AE99" s="347"/>
      <c r="AF99" s="348"/>
      <c r="AG99" s="357"/>
    </row>
    <row r="100" spans="1:33" ht="272.45" customHeight="1" x14ac:dyDescent="0.35">
      <c r="A100" s="112">
        <f t="shared" si="2"/>
        <v>77</v>
      </c>
      <c r="B100" s="113"/>
      <c r="C100" s="113" t="s">
        <v>239</v>
      </c>
      <c r="D100" s="120" t="s">
        <v>242</v>
      </c>
      <c r="E100" s="121" t="s">
        <v>385</v>
      </c>
      <c r="F100" s="113" t="s">
        <v>66</v>
      </c>
      <c r="G100" s="113">
        <v>1</v>
      </c>
      <c r="H100" s="122" t="s">
        <v>80</v>
      </c>
      <c r="I100" s="113">
        <v>12</v>
      </c>
      <c r="J100" s="113" t="s">
        <v>127</v>
      </c>
      <c r="K100" s="113" t="s">
        <v>69</v>
      </c>
      <c r="L100" s="113" t="s">
        <v>194</v>
      </c>
      <c r="M100" s="283">
        <v>30000000</v>
      </c>
      <c r="N100" s="284">
        <v>30000000</v>
      </c>
      <c r="O100" s="113" t="s">
        <v>71</v>
      </c>
      <c r="P100" s="113" t="s">
        <v>72</v>
      </c>
      <c r="Q100" s="113" t="s">
        <v>241</v>
      </c>
      <c r="S100" s="336"/>
      <c r="T100" s="336"/>
      <c r="U100" s="347"/>
      <c r="V100" s="338"/>
      <c r="W100" s="339"/>
      <c r="X100" s="340"/>
      <c r="Y100" s="341"/>
      <c r="Z100" s="340"/>
      <c r="AA100" s="346"/>
      <c r="AB100" s="348"/>
      <c r="AC100" s="346"/>
      <c r="AD100" s="347"/>
      <c r="AE100" s="347"/>
      <c r="AF100" s="348"/>
      <c r="AG100" s="357"/>
    </row>
    <row r="101" spans="1:33" ht="272.45" customHeight="1" x14ac:dyDescent="0.35">
      <c r="A101" s="112">
        <f t="shared" si="2"/>
        <v>78</v>
      </c>
      <c r="B101" s="113" t="s">
        <v>309</v>
      </c>
      <c r="C101" s="113" t="s">
        <v>220</v>
      </c>
      <c r="D101" s="120">
        <v>80141607</v>
      </c>
      <c r="E101" s="121" t="s">
        <v>386</v>
      </c>
      <c r="F101" s="113" t="s">
        <v>66</v>
      </c>
      <c r="G101" s="113">
        <v>1</v>
      </c>
      <c r="H101" s="122" t="s">
        <v>103</v>
      </c>
      <c r="I101" s="113">
        <v>10</v>
      </c>
      <c r="J101" s="113" t="s">
        <v>122</v>
      </c>
      <c r="K101" s="113" t="s">
        <v>105</v>
      </c>
      <c r="L101" s="113" t="s">
        <v>300</v>
      </c>
      <c r="M101" s="283">
        <v>374000000</v>
      </c>
      <c r="N101" s="283">
        <v>374000000</v>
      </c>
      <c r="O101" s="113" t="s">
        <v>71</v>
      </c>
      <c r="P101" s="113" t="s">
        <v>72</v>
      </c>
      <c r="Q101" s="113" t="s">
        <v>249</v>
      </c>
      <c r="S101" s="352" t="s">
        <v>1275</v>
      </c>
      <c r="T101" s="336" t="s">
        <v>1276</v>
      </c>
      <c r="U101" s="353">
        <v>43889</v>
      </c>
      <c r="V101" s="338" t="s">
        <v>1277</v>
      </c>
      <c r="W101" s="339" t="s">
        <v>1255</v>
      </c>
      <c r="X101" s="354">
        <v>374000000</v>
      </c>
      <c r="Y101" s="355">
        <v>0</v>
      </c>
      <c r="Z101" s="354">
        <v>374000000</v>
      </c>
      <c r="AA101" s="338" t="s">
        <v>1278</v>
      </c>
      <c r="AB101" s="339" t="s">
        <v>1279</v>
      </c>
      <c r="AC101" s="346" t="s">
        <v>1280</v>
      </c>
      <c r="AD101" s="347">
        <v>43892</v>
      </c>
      <c r="AE101" s="347">
        <v>44183</v>
      </c>
      <c r="AF101" s="339" t="s">
        <v>554</v>
      </c>
      <c r="AG101" s="339" t="s">
        <v>555</v>
      </c>
    </row>
    <row r="102" spans="1:33" ht="360.95" customHeight="1" x14ac:dyDescent="0.35">
      <c r="A102" s="112">
        <f t="shared" si="2"/>
        <v>79</v>
      </c>
      <c r="B102" s="113" t="s">
        <v>309</v>
      </c>
      <c r="C102" s="113" t="s">
        <v>245</v>
      </c>
      <c r="D102" s="120">
        <v>80101706</v>
      </c>
      <c r="E102" s="121" t="s">
        <v>387</v>
      </c>
      <c r="F102" s="113" t="s">
        <v>66</v>
      </c>
      <c r="G102" s="113">
        <v>1</v>
      </c>
      <c r="H102" s="122" t="s">
        <v>78</v>
      </c>
      <c r="I102" s="113">
        <v>2</v>
      </c>
      <c r="J102" s="113" t="s">
        <v>122</v>
      </c>
      <c r="K102" s="113" t="s">
        <v>105</v>
      </c>
      <c r="L102" s="113" t="s">
        <v>305</v>
      </c>
      <c r="M102" s="284">
        <v>27000000</v>
      </c>
      <c r="N102" s="284">
        <v>27000000</v>
      </c>
      <c r="O102" s="113" t="s">
        <v>71</v>
      </c>
      <c r="P102" s="113" t="s">
        <v>72</v>
      </c>
      <c r="Q102" s="113" t="s">
        <v>246</v>
      </c>
      <c r="S102" s="336"/>
      <c r="T102" s="336"/>
      <c r="U102" s="337"/>
      <c r="V102" s="338"/>
      <c r="W102" s="339"/>
      <c r="X102" s="340"/>
      <c r="Y102" s="341"/>
      <c r="Z102" s="340"/>
      <c r="AA102" s="338"/>
      <c r="AB102" s="339"/>
      <c r="AC102" s="346"/>
      <c r="AD102" s="347"/>
      <c r="AE102" s="347"/>
      <c r="AF102" s="348"/>
      <c r="AG102" s="357"/>
    </row>
    <row r="103" spans="1:33" ht="272.45" customHeight="1" x14ac:dyDescent="0.35">
      <c r="A103" s="112">
        <f t="shared" si="2"/>
        <v>80</v>
      </c>
      <c r="B103" s="113" t="s">
        <v>309</v>
      </c>
      <c r="C103" s="113" t="s">
        <v>208</v>
      </c>
      <c r="D103" s="120" t="s">
        <v>102</v>
      </c>
      <c r="E103" s="121" t="s">
        <v>388</v>
      </c>
      <c r="F103" s="113" t="s">
        <v>66</v>
      </c>
      <c r="G103" s="113">
        <v>1</v>
      </c>
      <c r="H103" s="122" t="s">
        <v>96</v>
      </c>
      <c r="I103" s="113">
        <v>12</v>
      </c>
      <c r="J103" s="113" t="s">
        <v>76</v>
      </c>
      <c r="K103" s="113" t="s">
        <v>105</v>
      </c>
      <c r="L103" s="113" t="s">
        <v>300</v>
      </c>
      <c r="M103" s="283">
        <v>320000000</v>
      </c>
      <c r="N103" s="284">
        <v>320000000</v>
      </c>
      <c r="O103" s="113" t="s">
        <v>71</v>
      </c>
      <c r="P103" s="113" t="s">
        <v>72</v>
      </c>
      <c r="Q103" s="113" t="s">
        <v>223</v>
      </c>
      <c r="S103" s="352" t="s">
        <v>1079</v>
      </c>
      <c r="T103" s="336" t="s">
        <v>1080</v>
      </c>
      <c r="U103" s="337">
        <v>43868</v>
      </c>
      <c r="V103" s="338" t="s">
        <v>1081</v>
      </c>
      <c r="W103" s="339" t="s">
        <v>565</v>
      </c>
      <c r="X103" s="354">
        <v>320000000</v>
      </c>
      <c r="Y103" s="355">
        <v>0</v>
      </c>
      <c r="Z103" s="354">
        <v>320000000</v>
      </c>
      <c r="AA103" s="338" t="s">
        <v>1082</v>
      </c>
      <c r="AB103" s="339">
        <v>8620</v>
      </c>
      <c r="AC103" s="338" t="s">
        <v>1083</v>
      </c>
      <c r="AD103" s="337">
        <v>43868</v>
      </c>
      <c r="AE103" s="337">
        <v>44192</v>
      </c>
      <c r="AF103" s="339" t="s">
        <v>804</v>
      </c>
      <c r="AG103" s="339" t="s">
        <v>805</v>
      </c>
    </row>
    <row r="104" spans="1:33" ht="272.45" customHeight="1" x14ac:dyDescent="0.35">
      <c r="A104" s="112">
        <f t="shared" si="2"/>
        <v>81</v>
      </c>
      <c r="B104" s="113" t="s">
        <v>389</v>
      </c>
      <c r="C104" s="113" t="s">
        <v>247</v>
      </c>
      <c r="D104" s="120">
        <v>80101706</v>
      </c>
      <c r="E104" s="113" t="s">
        <v>390</v>
      </c>
      <c r="F104" s="113" t="s">
        <v>66</v>
      </c>
      <c r="G104" s="113">
        <v>1</v>
      </c>
      <c r="H104" s="122" t="s">
        <v>96</v>
      </c>
      <c r="I104" s="113">
        <v>11.5</v>
      </c>
      <c r="J104" s="113" t="s">
        <v>211</v>
      </c>
      <c r="K104" s="113" t="s">
        <v>105</v>
      </c>
      <c r="L104" s="113" t="s">
        <v>227</v>
      </c>
      <c r="M104" s="283">
        <v>37950000</v>
      </c>
      <c r="N104" s="283">
        <v>37950000</v>
      </c>
      <c r="O104" s="113" t="s">
        <v>71</v>
      </c>
      <c r="P104" s="113" t="s">
        <v>72</v>
      </c>
      <c r="Q104" s="113" t="s">
        <v>248</v>
      </c>
      <c r="S104" s="352" t="s">
        <v>576</v>
      </c>
      <c r="T104" s="336" t="s">
        <v>577</v>
      </c>
      <c r="U104" s="337">
        <v>43840</v>
      </c>
      <c r="V104" s="338" t="s">
        <v>578</v>
      </c>
      <c r="W104" s="339" t="s">
        <v>559</v>
      </c>
      <c r="X104" s="354">
        <v>37950000</v>
      </c>
      <c r="Y104" s="355">
        <v>0</v>
      </c>
      <c r="Z104" s="354">
        <v>37950000</v>
      </c>
      <c r="AA104" s="338" t="s">
        <v>579</v>
      </c>
      <c r="AB104" s="339">
        <v>2020</v>
      </c>
      <c r="AC104" s="338" t="s">
        <v>580</v>
      </c>
      <c r="AD104" s="337">
        <v>43840</v>
      </c>
      <c r="AE104" s="337">
        <v>44188</v>
      </c>
      <c r="AF104" s="359" t="s">
        <v>581</v>
      </c>
      <c r="AG104" s="339" t="s">
        <v>247</v>
      </c>
    </row>
    <row r="105" spans="1:33" ht="272.45" customHeight="1" x14ac:dyDescent="0.35">
      <c r="A105" s="112">
        <f t="shared" si="2"/>
        <v>82</v>
      </c>
      <c r="B105" s="113" t="s">
        <v>309</v>
      </c>
      <c r="C105" s="113" t="s">
        <v>247</v>
      </c>
      <c r="D105" s="120">
        <v>80101706</v>
      </c>
      <c r="E105" s="113" t="s">
        <v>391</v>
      </c>
      <c r="F105" s="113" t="s">
        <v>66</v>
      </c>
      <c r="G105" s="113">
        <v>1</v>
      </c>
      <c r="H105" s="122" t="s">
        <v>96</v>
      </c>
      <c r="I105" s="113">
        <v>10.5</v>
      </c>
      <c r="J105" s="113" t="s">
        <v>211</v>
      </c>
      <c r="K105" s="113" t="s">
        <v>105</v>
      </c>
      <c r="L105" s="113" t="s">
        <v>300</v>
      </c>
      <c r="M105" s="283">
        <v>58877280</v>
      </c>
      <c r="N105" s="283">
        <v>58877280</v>
      </c>
      <c r="O105" s="113" t="s">
        <v>71</v>
      </c>
      <c r="P105" s="113" t="s">
        <v>72</v>
      </c>
      <c r="Q105" s="113" t="s">
        <v>248</v>
      </c>
      <c r="S105" s="352" t="s">
        <v>582</v>
      </c>
      <c r="T105" s="336" t="s">
        <v>583</v>
      </c>
      <c r="U105" s="337">
        <v>43853</v>
      </c>
      <c r="V105" s="338" t="s">
        <v>584</v>
      </c>
      <c r="W105" s="339" t="s">
        <v>559</v>
      </c>
      <c r="X105" s="354">
        <v>58877280</v>
      </c>
      <c r="Y105" s="355"/>
      <c r="Z105" s="354">
        <v>58877280</v>
      </c>
      <c r="AA105" s="338" t="s">
        <v>585</v>
      </c>
      <c r="AB105" s="339">
        <v>8420</v>
      </c>
      <c r="AC105" s="338" t="s">
        <v>586</v>
      </c>
      <c r="AD105" s="337">
        <v>43853</v>
      </c>
      <c r="AE105" s="337">
        <v>44170</v>
      </c>
      <c r="AF105" s="339" t="s">
        <v>587</v>
      </c>
      <c r="AG105" s="339" t="s">
        <v>247</v>
      </c>
    </row>
    <row r="106" spans="1:33" ht="272.45" customHeight="1" x14ac:dyDescent="0.35">
      <c r="A106" s="112">
        <f t="shared" si="2"/>
        <v>83</v>
      </c>
      <c r="B106" s="113" t="s">
        <v>309</v>
      </c>
      <c r="C106" s="113" t="s">
        <v>247</v>
      </c>
      <c r="D106" s="120">
        <v>80101706</v>
      </c>
      <c r="E106" s="113" t="s">
        <v>392</v>
      </c>
      <c r="F106" s="113" t="s">
        <v>66</v>
      </c>
      <c r="G106" s="113">
        <v>1</v>
      </c>
      <c r="H106" s="122" t="s">
        <v>96</v>
      </c>
      <c r="I106" s="113">
        <v>10.5</v>
      </c>
      <c r="J106" s="113" t="s">
        <v>211</v>
      </c>
      <c r="K106" s="113" t="s">
        <v>105</v>
      </c>
      <c r="L106" s="113" t="s">
        <v>300</v>
      </c>
      <c r="M106" s="283">
        <v>27258000</v>
      </c>
      <c r="N106" s="283">
        <v>27258000</v>
      </c>
      <c r="O106" s="113" t="s">
        <v>71</v>
      </c>
      <c r="P106" s="113" t="s">
        <v>72</v>
      </c>
      <c r="Q106" s="113" t="s">
        <v>248</v>
      </c>
      <c r="S106" s="352" t="s">
        <v>588</v>
      </c>
      <c r="T106" s="336" t="s">
        <v>589</v>
      </c>
      <c r="U106" s="337">
        <v>43852</v>
      </c>
      <c r="V106" s="338" t="s">
        <v>590</v>
      </c>
      <c r="W106" s="339" t="s">
        <v>559</v>
      </c>
      <c r="X106" s="354">
        <v>27258000</v>
      </c>
      <c r="Y106" s="355">
        <v>0</v>
      </c>
      <c r="Z106" s="354">
        <v>27258000</v>
      </c>
      <c r="AA106" s="338" t="s">
        <v>591</v>
      </c>
      <c r="AB106" s="339">
        <v>8320</v>
      </c>
      <c r="AC106" s="338" t="s">
        <v>592</v>
      </c>
      <c r="AD106" s="337">
        <v>43852</v>
      </c>
      <c r="AE106" s="337">
        <v>44170</v>
      </c>
      <c r="AF106" s="339" t="s">
        <v>587</v>
      </c>
      <c r="AG106" s="339" t="s">
        <v>247</v>
      </c>
    </row>
    <row r="107" spans="1:33" ht="272.45" customHeight="1" x14ac:dyDescent="0.35">
      <c r="A107" s="112">
        <f t="shared" si="2"/>
        <v>84</v>
      </c>
      <c r="B107" s="113" t="s">
        <v>309</v>
      </c>
      <c r="C107" s="113" t="s">
        <v>247</v>
      </c>
      <c r="D107" s="120">
        <v>80101706</v>
      </c>
      <c r="E107" s="113" t="s">
        <v>393</v>
      </c>
      <c r="F107" s="113" t="s">
        <v>66</v>
      </c>
      <c r="G107" s="113">
        <v>1</v>
      </c>
      <c r="H107" s="122" t="s">
        <v>89</v>
      </c>
      <c r="I107" s="113">
        <v>9</v>
      </c>
      <c r="J107" s="113" t="s">
        <v>211</v>
      </c>
      <c r="K107" s="113" t="s">
        <v>105</v>
      </c>
      <c r="L107" s="113" t="s">
        <v>300</v>
      </c>
      <c r="M107" s="283">
        <v>28800000</v>
      </c>
      <c r="N107" s="283">
        <v>28800000</v>
      </c>
      <c r="O107" s="113" t="s">
        <v>71</v>
      </c>
      <c r="P107" s="113" t="s">
        <v>72</v>
      </c>
      <c r="Q107" s="113" t="s">
        <v>248</v>
      </c>
      <c r="S107" s="352" t="s">
        <v>1328</v>
      </c>
      <c r="T107" s="336" t="s">
        <v>1329</v>
      </c>
      <c r="U107" s="353">
        <v>43902</v>
      </c>
      <c r="V107" s="338" t="s">
        <v>1330</v>
      </c>
      <c r="W107" s="339" t="s">
        <v>559</v>
      </c>
      <c r="X107" s="354">
        <v>24402400</v>
      </c>
      <c r="Y107" s="355">
        <v>0</v>
      </c>
      <c r="Z107" s="354">
        <v>24402400</v>
      </c>
      <c r="AA107" s="338" t="s">
        <v>1331</v>
      </c>
      <c r="AB107" s="339">
        <v>14720</v>
      </c>
      <c r="AC107" s="338" t="s">
        <v>645</v>
      </c>
      <c r="AD107" s="337">
        <v>43902</v>
      </c>
      <c r="AE107" s="337">
        <v>44188</v>
      </c>
      <c r="AF107" s="339" t="s">
        <v>1332</v>
      </c>
      <c r="AG107" s="339" t="s">
        <v>1333</v>
      </c>
    </row>
    <row r="108" spans="1:33" ht="272.45" customHeight="1" x14ac:dyDescent="0.35">
      <c r="A108" s="112">
        <f t="shared" si="2"/>
        <v>85</v>
      </c>
      <c r="B108" s="113" t="s">
        <v>394</v>
      </c>
      <c r="C108" s="113" t="s">
        <v>247</v>
      </c>
      <c r="D108" s="120">
        <v>80101706</v>
      </c>
      <c r="E108" s="113" t="s">
        <v>395</v>
      </c>
      <c r="F108" s="113" t="s">
        <v>66</v>
      </c>
      <c r="G108" s="113">
        <v>1</v>
      </c>
      <c r="H108" s="122" t="s">
        <v>96</v>
      </c>
      <c r="I108" s="113">
        <v>10.5</v>
      </c>
      <c r="J108" s="113" t="s">
        <v>211</v>
      </c>
      <c r="K108" s="113" t="s">
        <v>105</v>
      </c>
      <c r="L108" s="113" t="s">
        <v>302</v>
      </c>
      <c r="M108" s="283">
        <v>95403000</v>
      </c>
      <c r="N108" s="283">
        <v>95403000</v>
      </c>
      <c r="O108" s="113" t="s">
        <v>71</v>
      </c>
      <c r="P108" s="113" t="s">
        <v>72</v>
      </c>
      <c r="Q108" s="113" t="s">
        <v>248</v>
      </c>
      <c r="S108" s="352" t="s">
        <v>593</v>
      </c>
      <c r="T108" s="336" t="s">
        <v>594</v>
      </c>
      <c r="U108" s="337">
        <v>43861</v>
      </c>
      <c r="V108" s="338" t="s">
        <v>595</v>
      </c>
      <c r="W108" s="339" t="s">
        <v>559</v>
      </c>
      <c r="X108" s="354">
        <v>22650000</v>
      </c>
      <c r="Y108" s="355">
        <v>0</v>
      </c>
      <c r="Z108" s="354">
        <v>22650000</v>
      </c>
      <c r="AA108" s="338" t="s">
        <v>596</v>
      </c>
      <c r="AB108" s="339">
        <v>17120</v>
      </c>
      <c r="AC108" s="338" t="s">
        <v>597</v>
      </c>
      <c r="AD108" s="347">
        <v>43861</v>
      </c>
      <c r="AE108" s="347">
        <v>44012</v>
      </c>
      <c r="AF108" s="339" t="s">
        <v>598</v>
      </c>
      <c r="AG108" s="339" t="s">
        <v>253</v>
      </c>
    </row>
    <row r="109" spans="1:33" ht="272.45" customHeight="1" x14ac:dyDescent="0.35">
      <c r="A109" s="112">
        <f t="shared" si="2"/>
        <v>86</v>
      </c>
      <c r="B109" s="113" t="s">
        <v>389</v>
      </c>
      <c r="C109" s="113" t="s">
        <v>245</v>
      </c>
      <c r="D109" s="120">
        <v>80101706</v>
      </c>
      <c r="E109" s="113" t="s">
        <v>1041</v>
      </c>
      <c r="F109" s="113" t="s">
        <v>66</v>
      </c>
      <c r="G109" s="113">
        <v>1</v>
      </c>
      <c r="H109" s="122" t="s">
        <v>103</v>
      </c>
      <c r="I109" s="113">
        <v>10.5</v>
      </c>
      <c r="J109" s="113" t="s">
        <v>211</v>
      </c>
      <c r="K109" s="113" t="s">
        <v>105</v>
      </c>
      <c r="L109" s="113" t="s">
        <v>227</v>
      </c>
      <c r="M109" s="283">
        <v>31500000</v>
      </c>
      <c r="N109" s="283">
        <v>31500000</v>
      </c>
      <c r="O109" s="113" t="s">
        <v>71</v>
      </c>
      <c r="P109" s="113" t="s">
        <v>72</v>
      </c>
      <c r="Q109" s="113" t="s">
        <v>1047</v>
      </c>
      <c r="S109" s="352" t="s">
        <v>1097</v>
      </c>
      <c r="T109" s="336" t="s">
        <v>1098</v>
      </c>
      <c r="U109" s="337">
        <v>43875</v>
      </c>
      <c r="V109" s="338" t="s">
        <v>1099</v>
      </c>
      <c r="W109" s="339" t="s">
        <v>559</v>
      </c>
      <c r="X109" s="354">
        <v>30900000</v>
      </c>
      <c r="Y109" s="355">
        <v>0</v>
      </c>
      <c r="Z109" s="354">
        <v>30900000</v>
      </c>
      <c r="AA109" s="338" t="s">
        <v>1100</v>
      </c>
      <c r="AB109" s="339">
        <v>19320</v>
      </c>
      <c r="AC109" s="338" t="s">
        <v>1101</v>
      </c>
      <c r="AD109" s="337">
        <v>43875</v>
      </c>
      <c r="AE109" s="337">
        <v>44188</v>
      </c>
      <c r="AF109" s="339" t="s">
        <v>884</v>
      </c>
      <c r="AG109" s="339" t="s">
        <v>245</v>
      </c>
    </row>
    <row r="110" spans="1:33" ht="272.45" customHeight="1" x14ac:dyDescent="0.35">
      <c r="A110" s="112">
        <f t="shared" si="2"/>
        <v>87</v>
      </c>
      <c r="B110" s="113" t="s">
        <v>396</v>
      </c>
      <c r="C110" s="113" t="s">
        <v>133</v>
      </c>
      <c r="D110" s="120">
        <v>80101706</v>
      </c>
      <c r="E110" s="113" t="s">
        <v>397</v>
      </c>
      <c r="F110" s="113" t="s">
        <v>66</v>
      </c>
      <c r="G110" s="113">
        <v>1</v>
      </c>
      <c r="H110" s="122" t="s">
        <v>96</v>
      </c>
      <c r="I110" s="113">
        <v>11.5</v>
      </c>
      <c r="J110" s="113" t="s">
        <v>211</v>
      </c>
      <c r="K110" s="113" t="s">
        <v>105</v>
      </c>
      <c r="L110" s="113" t="s">
        <v>227</v>
      </c>
      <c r="M110" s="283">
        <v>38213120</v>
      </c>
      <c r="N110" s="283">
        <v>38213120</v>
      </c>
      <c r="O110" s="113" t="s">
        <v>71</v>
      </c>
      <c r="P110" s="113" t="s">
        <v>72</v>
      </c>
      <c r="Q110" s="113" t="s">
        <v>249</v>
      </c>
      <c r="S110" s="352" t="s">
        <v>599</v>
      </c>
      <c r="T110" s="336" t="s">
        <v>600</v>
      </c>
      <c r="U110" s="337">
        <v>43839</v>
      </c>
      <c r="V110" s="338" t="s">
        <v>601</v>
      </c>
      <c r="W110" s="339" t="s">
        <v>559</v>
      </c>
      <c r="X110" s="354">
        <v>38213120</v>
      </c>
      <c r="Y110" s="355">
        <v>0</v>
      </c>
      <c r="Z110" s="354">
        <v>38213120</v>
      </c>
      <c r="AA110" s="338" t="s">
        <v>602</v>
      </c>
      <c r="AB110" s="339">
        <v>1020</v>
      </c>
      <c r="AC110" s="338" t="s">
        <v>603</v>
      </c>
      <c r="AD110" s="337">
        <v>43839</v>
      </c>
      <c r="AE110" s="337">
        <v>44188</v>
      </c>
      <c r="AF110" s="339" t="s">
        <v>604</v>
      </c>
      <c r="AG110" s="339" t="s">
        <v>133</v>
      </c>
    </row>
    <row r="111" spans="1:33" ht="272.45" customHeight="1" x14ac:dyDescent="0.35">
      <c r="A111" s="112">
        <f t="shared" si="2"/>
        <v>88</v>
      </c>
      <c r="B111" s="113" t="s">
        <v>398</v>
      </c>
      <c r="C111" s="113" t="s">
        <v>133</v>
      </c>
      <c r="D111" s="120">
        <v>80101706</v>
      </c>
      <c r="E111" s="113" t="s">
        <v>399</v>
      </c>
      <c r="F111" s="113" t="s">
        <v>66</v>
      </c>
      <c r="G111" s="113">
        <v>1</v>
      </c>
      <c r="H111" s="122" t="s">
        <v>96</v>
      </c>
      <c r="I111" s="113">
        <v>10.5</v>
      </c>
      <c r="J111" s="113" t="s">
        <v>211</v>
      </c>
      <c r="K111" s="113" t="s">
        <v>105</v>
      </c>
      <c r="L111" s="113" t="s">
        <v>300</v>
      </c>
      <c r="M111" s="283">
        <v>130838400</v>
      </c>
      <c r="N111" s="283">
        <v>130838400</v>
      </c>
      <c r="O111" s="113" t="s">
        <v>71</v>
      </c>
      <c r="P111" s="113" t="s">
        <v>72</v>
      </c>
      <c r="Q111" s="113" t="s">
        <v>249</v>
      </c>
      <c r="S111" s="352" t="s">
        <v>605</v>
      </c>
      <c r="T111" s="336" t="s">
        <v>606</v>
      </c>
      <c r="U111" s="337">
        <v>43851</v>
      </c>
      <c r="V111" s="338" t="s">
        <v>607</v>
      </c>
      <c r="W111" s="339" t="s">
        <v>559</v>
      </c>
      <c r="X111" s="354">
        <v>130838400</v>
      </c>
      <c r="Y111" s="355">
        <v>0</v>
      </c>
      <c r="Z111" s="354">
        <v>130838400</v>
      </c>
      <c r="AA111" s="338" t="s">
        <v>608</v>
      </c>
      <c r="AB111" s="339">
        <v>8720</v>
      </c>
      <c r="AC111" s="338" t="s">
        <v>609</v>
      </c>
      <c r="AD111" s="337">
        <v>43851</v>
      </c>
      <c r="AE111" s="337">
        <v>44171</v>
      </c>
      <c r="AF111" s="339" t="s">
        <v>610</v>
      </c>
      <c r="AG111" s="339" t="s">
        <v>133</v>
      </c>
    </row>
    <row r="112" spans="1:33" ht="272.45" customHeight="1" x14ac:dyDescent="0.35">
      <c r="A112" s="112">
        <f t="shared" si="2"/>
        <v>89</v>
      </c>
      <c r="B112" s="113" t="s">
        <v>325</v>
      </c>
      <c r="C112" s="113" t="s">
        <v>133</v>
      </c>
      <c r="D112" s="120">
        <v>80101706</v>
      </c>
      <c r="E112" s="113" t="s">
        <v>400</v>
      </c>
      <c r="F112" s="113" t="s">
        <v>66</v>
      </c>
      <c r="G112" s="113">
        <v>1</v>
      </c>
      <c r="H112" s="122" t="s">
        <v>96</v>
      </c>
      <c r="I112" s="113">
        <v>11</v>
      </c>
      <c r="J112" s="113" t="s">
        <v>211</v>
      </c>
      <c r="K112" s="113" t="s">
        <v>105</v>
      </c>
      <c r="L112" s="113" t="s">
        <v>227</v>
      </c>
      <c r="M112" s="283">
        <v>83954640</v>
      </c>
      <c r="N112" s="283">
        <v>83954640</v>
      </c>
      <c r="O112" s="113" t="s">
        <v>71</v>
      </c>
      <c r="P112" s="113" t="s">
        <v>72</v>
      </c>
      <c r="Q112" s="113" t="s">
        <v>249</v>
      </c>
      <c r="S112" s="352" t="s">
        <v>611</v>
      </c>
      <c r="T112" s="336" t="s">
        <v>612</v>
      </c>
      <c r="U112" s="337">
        <v>43844</v>
      </c>
      <c r="V112" s="338" t="s">
        <v>613</v>
      </c>
      <c r="W112" s="339" t="s">
        <v>559</v>
      </c>
      <c r="X112" s="354">
        <v>83954640</v>
      </c>
      <c r="Y112" s="355">
        <v>0</v>
      </c>
      <c r="Z112" s="354">
        <v>83954640</v>
      </c>
      <c r="AA112" s="338" t="s">
        <v>614</v>
      </c>
      <c r="AB112" s="339">
        <v>2320</v>
      </c>
      <c r="AC112" s="338" t="s">
        <v>553</v>
      </c>
      <c r="AD112" s="337">
        <v>43844</v>
      </c>
      <c r="AE112" s="337">
        <v>44178</v>
      </c>
      <c r="AF112" s="339" t="s">
        <v>604</v>
      </c>
      <c r="AG112" s="339" t="s">
        <v>133</v>
      </c>
    </row>
    <row r="113" spans="1:33" ht="272.45" customHeight="1" x14ac:dyDescent="0.35">
      <c r="A113" s="112">
        <f t="shared" si="2"/>
        <v>90</v>
      </c>
      <c r="B113" s="113" t="s">
        <v>394</v>
      </c>
      <c r="C113" s="113" t="s">
        <v>133</v>
      </c>
      <c r="D113" s="120">
        <v>80101706</v>
      </c>
      <c r="E113" s="113" t="s">
        <v>401</v>
      </c>
      <c r="F113" s="113" t="s">
        <v>66</v>
      </c>
      <c r="G113" s="113">
        <v>1</v>
      </c>
      <c r="H113" s="122" t="s">
        <v>96</v>
      </c>
      <c r="I113" s="113">
        <v>11.5</v>
      </c>
      <c r="J113" s="113" t="s">
        <v>211</v>
      </c>
      <c r="K113" s="113" t="s">
        <v>105</v>
      </c>
      <c r="L113" s="113" t="s">
        <v>227</v>
      </c>
      <c r="M113" s="283">
        <v>95532800</v>
      </c>
      <c r="N113" s="283">
        <v>95532800</v>
      </c>
      <c r="O113" s="113" t="s">
        <v>71</v>
      </c>
      <c r="P113" s="113" t="s">
        <v>72</v>
      </c>
      <c r="Q113" s="113" t="s">
        <v>249</v>
      </c>
      <c r="S113" s="352" t="s">
        <v>615</v>
      </c>
      <c r="T113" s="336" t="s">
        <v>616</v>
      </c>
      <c r="U113" s="337">
        <v>43839</v>
      </c>
      <c r="V113" s="338" t="s">
        <v>617</v>
      </c>
      <c r="W113" s="339" t="s">
        <v>559</v>
      </c>
      <c r="X113" s="354">
        <v>95532800</v>
      </c>
      <c r="Y113" s="355">
        <v>0</v>
      </c>
      <c r="Z113" s="354">
        <v>95532800</v>
      </c>
      <c r="AA113" s="338" t="s">
        <v>618</v>
      </c>
      <c r="AB113" s="339">
        <v>920</v>
      </c>
      <c r="AC113" s="338" t="s">
        <v>603</v>
      </c>
      <c r="AD113" s="337">
        <v>43839</v>
      </c>
      <c r="AE113" s="337">
        <v>44188</v>
      </c>
      <c r="AF113" s="339" t="s">
        <v>604</v>
      </c>
      <c r="AG113" s="339" t="s">
        <v>133</v>
      </c>
    </row>
    <row r="114" spans="1:33" ht="272.45" customHeight="1" x14ac:dyDescent="0.35">
      <c r="A114" s="112">
        <f t="shared" si="2"/>
        <v>91</v>
      </c>
      <c r="B114" s="113" t="s">
        <v>402</v>
      </c>
      <c r="C114" s="113" t="s">
        <v>133</v>
      </c>
      <c r="D114" s="120">
        <v>80101706</v>
      </c>
      <c r="E114" s="113" t="s">
        <v>403</v>
      </c>
      <c r="F114" s="113" t="s">
        <v>66</v>
      </c>
      <c r="G114" s="113">
        <v>1</v>
      </c>
      <c r="H114" s="122" t="s">
        <v>96</v>
      </c>
      <c r="I114" s="113">
        <v>10.5</v>
      </c>
      <c r="J114" s="113" t="s">
        <v>211</v>
      </c>
      <c r="K114" s="113" t="s">
        <v>105</v>
      </c>
      <c r="L114" s="113" t="s">
        <v>302</v>
      </c>
      <c r="M114" s="283">
        <v>49064400</v>
      </c>
      <c r="N114" s="283">
        <v>49064400</v>
      </c>
      <c r="O114" s="113" t="s">
        <v>71</v>
      </c>
      <c r="P114" s="113" t="s">
        <v>72</v>
      </c>
      <c r="Q114" s="113" t="s">
        <v>249</v>
      </c>
      <c r="S114" s="352" t="s">
        <v>619</v>
      </c>
      <c r="T114" s="336" t="s">
        <v>620</v>
      </c>
      <c r="U114" s="337">
        <v>43852</v>
      </c>
      <c r="V114" s="338" t="s">
        <v>621</v>
      </c>
      <c r="W114" s="339" t="s">
        <v>559</v>
      </c>
      <c r="X114" s="354">
        <v>49064400</v>
      </c>
      <c r="Y114" s="355">
        <v>0</v>
      </c>
      <c r="Z114" s="354">
        <v>49064400</v>
      </c>
      <c r="AA114" s="338" t="s">
        <v>622</v>
      </c>
      <c r="AB114" s="339">
        <v>9720</v>
      </c>
      <c r="AC114" s="338" t="s">
        <v>623</v>
      </c>
      <c r="AD114" s="337">
        <v>43852</v>
      </c>
      <c r="AE114" s="337">
        <v>44171</v>
      </c>
      <c r="AF114" s="348" t="s">
        <v>1102</v>
      </c>
      <c r="AG114" s="348" t="s">
        <v>133</v>
      </c>
    </row>
    <row r="115" spans="1:33" ht="272.45" customHeight="1" x14ac:dyDescent="0.35">
      <c r="A115" s="112">
        <f t="shared" si="2"/>
        <v>92</v>
      </c>
      <c r="B115" s="113" t="s">
        <v>404</v>
      </c>
      <c r="C115" s="113" t="s">
        <v>217</v>
      </c>
      <c r="D115" s="120">
        <v>80101706</v>
      </c>
      <c r="E115" s="113" t="s">
        <v>405</v>
      </c>
      <c r="F115" s="113" t="s">
        <v>66</v>
      </c>
      <c r="G115" s="113">
        <v>1</v>
      </c>
      <c r="H115" s="122" t="s">
        <v>96</v>
      </c>
      <c r="I115" s="113">
        <v>11</v>
      </c>
      <c r="J115" s="113" t="s">
        <v>211</v>
      </c>
      <c r="K115" s="113" t="s">
        <v>105</v>
      </c>
      <c r="L115" s="113" t="s">
        <v>227</v>
      </c>
      <c r="M115" s="283">
        <v>92521440</v>
      </c>
      <c r="N115" s="283">
        <v>92521440</v>
      </c>
      <c r="O115" s="113" t="s">
        <v>71</v>
      </c>
      <c r="P115" s="113" t="s">
        <v>72</v>
      </c>
      <c r="Q115" s="113" t="s">
        <v>250</v>
      </c>
      <c r="S115" s="352" t="s">
        <v>624</v>
      </c>
      <c r="T115" s="336" t="s">
        <v>625</v>
      </c>
      <c r="U115" s="337">
        <v>43844</v>
      </c>
      <c r="V115" s="338" t="s">
        <v>626</v>
      </c>
      <c r="W115" s="339" t="s">
        <v>559</v>
      </c>
      <c r="X115" s="354">
        <v>92521440</v>
      </c>
      <c r="Y115" s="355">
        <v>0</v>
      </c>
      <c r="Z115" s="354">
        <v>92521440</v>
      </c>
      <c r="AA115" s="338" t="s">
        <v>627</v>
      </c>
      <c r="AB115" s="339">
        <v>2120</v>
      </c>
      <c r="AC115" s="338" t="s">
        <v>553</v>
      </c>
      <c r="AD115" s="337">
        <v>43844</v>
      </c>
      <c r="AE115" s="337">
        <v>44178</v>
      </c>
      <c r="AF115" s="339" t="s">
        <v>628</v>
      </c>
      <c r="AG115" s="339" t="s">
        <v>217</v>
      </c>
    </row>
    <row r="116" spans="1:33" ht="272.45" customHeight="1" x14ac:dyDescent="0.35">
      <c r="A116" s="112">
        <f t="shared" si="2"/>
        <v>93</v>
      </c>
      <c r="B116" s="113" t="s">
        <v>404</v>
      </c>
      <c r="C116" s="113" t="s">
        <v>217</v>
      </c>
      <c r="D116" s="120">
        <v>80101706</v>
      </c>
      <c r="E116" s="113" t="s">
        <v>406</v>
      </c>
      <c r="F116" s="113" t="s">
        <v>66</v>
      </c>
      <c r="G116" s="113">
        <v>1</v>
      </c>
      <c r="H116" s="122" t="s">
        <v>96</v>
      </c>
      <c r="I116" s="113">
        <v>10.5</v>
      </c>
      <c r="J116" s="113" t="s">
        <v>211</v>
      </c>
      <c r="K116" s="113" t="s">
        <v>105</v>
      </c>
      <c r="L116" s="113" t="s">
        <v>302</v>
      </c>
      <c r="M116" s="283">
        <v>58877280</v>
      </c>
      <c r="N116" s="283">
        <v>58877280</v>
      </c>
      <c r="O116" s="113" t="s">
        <v>71</v>
      </c>
      <c r="P116" s="113" t="s">
        <v>72</v>
      </c>
      <c r="Q116" s="113" t="s">
        <v>250</v>
      </c>
      <c r="S116" s="352" t="s">
        <v>629</v>
      </c>
      <c r="T116" s="336" t="s">
        <v>630</v>
      </c>
      <c r="U116" s="337">
        <v>43853</v>
      </c>
      <c r="V116" s="338" t="s">
        <v>631</v>
      </c>
      <c r="W116" s="339" t="s">
        <v>559</v>
      </c>
      <c r="X116" s="354">
        <v>58877280</v>
      </c>
      <c r="Y116" s="355">
        <v>0</v>
      </c>
      <c r="Z116" s="354">
        <v>58877280</v>
      </c>
      <c r="AA116" s="338" t="s">
        <v>632</v>
      </c>
      <c r="AB116" s="348">
        <v>9520</v>
      </c>
      <c r="AC116" s="346" t="s">
        <v>633</v>
      </c>
      <c r="AD116" s="347">
        <v>43853</v>
      </c>
      <c r="AE116" s="347">
        <v>44172</v>
      </c>
      <c r="AF116" s="339" t="s">
        <v>634</v>
      </c>
      <c r="AG116" s="339" t="s">
        <v>217</v>
      </c>
    </row>
    <row r="117" spans="1:33" ht="272.45" customHeight="1" x14ac:dyDescent="0.35">
      <c r="A117" s="112">
        <f t="shared" si="2"/>
        <v>94</v>
      </c>
      <c r="B117" s="113" t="s">
        <v>407</v>
      </c>
      <c r="C117" s="113" t="s">
        <v>217</v>
      </c>
      <c r="D117" s="120">
        <v>80101706</v>
      </c>
      <c r="E117" s="113" t="s">
        <v>408</v>
      </c>
      <c r="F117" s="113" t="s">
        <v>66</v>
      </c>
      <c r="G117" s="113">
        <v>1</v>
      </c>
      <c r="H117" s="122" t="s">
        <v>96</v>
      </c>
      <c r="I117" s="113">
        <v>10.5</v>
      </c>
      <c r="J117" s="113" t="s">
        <v>211</v>
      </c>
      <c r="K117" s="113" t="s">
        <v>105</v>
      </c>
      <c r="L117" s="113" t="s">
        <v>300</v>
      </c>
      <c r="M117" s="283">
        <v>58877280</v>
      </c>
      <c r="N117" s="283">
        <v>58877280</v>
      </c>
      <c r="O117" s="113" t="s">
        <v>71</v>
      </c>
      <c r="P117" s="113" t="s">
        <v>72</v>
      </c>
      <c r="Q117" s="113" t="s">
        <v>250</v>
      </c>
      <c r="S117" s="352" t="s">
        <v>635</v>
      </c>
      <c r="T117" s="336" t="s">
        <v>636</v>
      </c>
      <c r="U117" s="337">
        <v>43853</v>
      </c>
      <c r="V117" s="338" t="s">
        <v>637</v>
      </c>
      <c r="W117" s="339" t="s">
        <v>559</v>
      </c>
      <c r="X117" s="354">
        <v>58877280</v>
      </c>
      <c r="Y117" s="355">
        <v>0</v>
      </c>
      <c r="Z117" s="354">
        <v>58877280</v>
      </c>
      <c r="AA117" s="338" t="s">
        <v>638</v>
      </c>
      <c r="AB117" s="348">
        <v>12120</v>
      </c>
      <c r="AC117" s="346" t="s">
        <v>639</v>
      </c>
      <c r="AD117" s="347">
        <v>43853</v>
      </c>
      <c r="AE117" s="347">
        <v>44172</v>
      </c>
      <c r="AF117" s="339" t="s">
        <v>640</v>
      </c>
      <c r="AG117" s="339" t="s">
        <v>217</v>
      </c>
    </row>
    <row r="118" spans="1:33" ht="272.45" customHeight="1" x14ac:dyDescent="0.35">
      <c r="A118" s="112">
        <f t="shared" si="2"/>
        <v>95</v>
      </c>
      <c r="B118" s="113" t="s">
        <v>404</v>
      </c>
      <c r="C118" s="113" t="s">
        <v>217</v>
      </c>
      <c r="D118" s="120">
        <v>80101706</v>
      </c>
      <c r="E118" s="113" t="s">
        <v>409</v>
      </c>
      <c r="F118" s="113" t="s">
        <v>66</v>
      </c>
      <c r="G118" s="113">
        <v>1</v>
      </c>
      <c r="H118" s="122" t="s">
        <v>96</v>
      </c>
      <c r="I118" s="113">
        <v>11.5</v>
      </c>
      <c r="J118" s="113" t="s">
        <v>211</v>
      </c>
      <c r="K118" s="113" t="s">
        <v>105</v>
      </c>
      <c r="L118" s="113" t="s">
        <v>302</v>
      </c>
      <c r="M118" s="283">
        <v>29854000</v>
      </c>
      <c r="N118" s="283">
        <v>29854000</v>
      </c>
      <c r="O118" s="113" t="s">
        <v>71</v>
      </c>
      <c r="P118" s="113" t="s">
        <v>72</v>
      </c>
      <c r="Q118" s="113" t="s">
        <v>250</v>
      </c>
      <c r="S118" s="352" t="s">
        <v>641</v>
      </c>
      <c r="T118" s="336" t="s">
        <v>642</v>
      </c>
      <c r="U118" s="337">
        <v>43850</v>
      </c>
      <c r="V118" s="338" t="s">
        <v>643</v>
      </c>
      <c r="W118" s="339" t="s">
        <v>559</v>
      </c>
      <c r="X118" s="354">
        <v>28902132</v>
      </c>
      <c r="Y118" s="355">
        <v>0</v>
      </c>
      <c r="Z118" s="354">
        <v>28902132</v>
      </c>
      <c r="AA118" s="338" t="s">
        <v>644</v>
      </c>
      <c r="AB118" s="339">
        <v>9620</v>
      </c>
      <c r="AC118" s="338" t="s">
        <v>645</v>
      </c>
      <c r="AD118" s="337">
        <v>43850</v>
      </c>
      <c r="AE118" s="337">
        <v>44188</v>
      </c>
      <c r="AF118" s="339" t="s">
        <v>646</v>
      </c>
      <c r="AG118" s="339" t="s">
        <v>217</v>
      </c>
    </row>
    <row r="119" spans="1:33" ht="272.45" customHeight="1" x14ac:dyDescent="0.35">
      <c r="A119" s="112">
        <f t="shared" si="2"/>
        <v>96</v>
      </c>
      <c r="B119" s="113" t="s">
        <v>407</v>
      </c>
      <c r="C119" s="113" t="s">
        <v>217</v>
      </c>
      <c r="D119" s="120">
        <v>80101706</v>
      </c>
      <c r="E119" s="113" t="s">
        <v>410</v>
      </c>
      <c r="F119" s="113" t="s">
        <v>66</v>
      </c>
      <c r="G119" s="113">
        <v>1</v>
      </c>
      <c r="H119" s="122" t="s">
        <v>96</v>
      </c>
      <c r="I119" s="113">
        <v>10.5</v>
      </c>
      <c r="J119" s="113" t="s">
        <v>211</v>
      </c>
      <c r="K119" s="113" t="s">
        <v>105</v>
      </c>
      <c r="L119" s="113" t="s">
        <v>300</v>
      </c>
      <c r="M119" s="283">
        <v>58877280</v>
      </c>
      <c r="N119" s="283">
        <v>58877280</v>
      </c>
      <c r="O119" s="113" t="s">
        <v>71</v>
      </c>
      <c r="P119" s="113" t="s">
        <v>72</v>
      </c>
      <c r="Q119" s="113" t="s">
        <v>250</v>
      </c>
      <c r="S119" s="352" t="s">
        <v>647</v>
      </c>
      <c r="T119" s="336" t="s">
        <v>648</v>
      </c>
      <c r="U119" s="337">
        <v>43853</v>
      </c>
      <c r="V119" s="338" t="s">
        <v>649</v>
      </c>
      <c r="W119" s="339" t="s">
        <v>559</v>
      </c>
      <c r="X119" s="354">
        <v>58877280</v>
      </c>
      <c r="Y119" s="355">
        <v>0</v>
      </c>
      <c r="Z119" s="354">
        <v>58877280</v>
      </c>
      <c r="AA119" s="338" t="s">
        <v>650</v>
      </c>
      <c r="AB119" s="348">
        <v>12220</v>
      </c>
      <c r="AC119" s="346" t="s">
        <v>639</v>
      </c>
      <c r="AD119" s="347">
        <v>43853</v>
      </c>
      <c r="AE119" s="347">
        <v>44172</v>
      </c>
      <c r="AF119" s="339" t="s">
        <v>651</v>
      </c>
      <c r="AG119" s="339" t="s">
        <v>255</v>
      </c>
    </row>
    <row r="120" spans="1:33" s="27" customFormat="1" ht="272.45" customHeight="1" x14ac:dyDescent="0.35">
      <c r="A120" s="112">
        <f t="shared" si="2"/>
        <v>97</v>
      </c>
      <c r="B120" s="113" t="s">
        <v>407</v>
      </c>
      <c r="C120" s="113" t="s">
        <v>217</v>
      </c>
      <c r="D120" s="120">
        <v>80101706</v>
      </c>
      <c r="E120" s="113" t="s">
        <v>411</v>
      </c>
      <c r="F120" s="113" t="s">
        <v>66</v>
      </c>
      <c r="G120" s="113">
        <v>1</v>
      </c>
      <c r="H120" s="122" t="s">
        <v>103</v>
      </c>
      <c r="I120" s="113">
        <v>10.5</v>
      </c>
      <c r="J120" s="113" t="s">
        <v>211</v>
      </c>
      <c r="K120" s="113" t="s">
        <v>105</v>
      </c>
      <c r="L120" s="113" t="s">
        <v>300</v>
      </c>
      <c r="M120" s="283">
        <v>58877280</v>
      </c>
      <c r="N120" s="283">
        <v>58877280</v>
      </c>
      <c r="O120" s="113" t="s">
        <v>71</v>
      </c>
      <c r="P120" s="113" t="s">
        <v>72</v>
      </c>
      <c r="Q120" s="113" t="s">
        <v>250</v>
      </c>
      <c r="R120" s="26"/>
      <c r="S120" s="352" t="s">
        <v>1281</v>
      </c>
      <c r="T120" s="336" t="s">
        <v>1282</v>
      </c>
      <c r="U120" s="353">
        <v>43895</v>
      </c>
      <c r="V120" s="338" t="s">
        <v>1283</v>
      </c>
      <c r="W120" s="339" t="s">
        <v>559</v>
      </c>
      <c r="X120" s="354">
        <v>51333332</v>
      </c>
      <c r="Y120" s="355">
        <v>0</v>
      </c>
      <c r="Z120" s="354">
        <v>51333332</v>
      </c>
      <c r="AA120" s="338" t="s">
        <v>1284</v>
      </c>
      <c r="AB120" s="339"/>
      <c r="AC120" s="338" t="s">
        <v>1285</v>
      </c>
      <c r="AD120" s="337">
        <v>0</v>
      </c>
      <c r="AE120" s="337">
        <v>0</v>
      </c>
      <c r="AF120" s="339" t="s">
        <v>640</v>
      </c>
      <c r="AG120" s="339" t="s">
        <v>217</v>
      </c>
    </row>
    <row r="121" spans="1:33" ht="272.45" customHeight="1" x14ac:dyDescent="0.35">
      <c r="A121" s="112">
        <f t="shared" si="2"/>
        <v>98</v>
      </c>
      <c r="B121" s="113" t="s">
        <v>412</v>
      </c>
      <c r="C121" s="113" t="s">
        <v>251</v>
      </c>
      <c r="D121" s="120">
        <v>80101706</v>
      </c>
      <c r="E121" s="113" t="s">
        <v>413</v>
      </c>
      <c r="F121" s="113" t="s">
        <v>66</v>
      </c>
      <c r="G121" s="113">
        <v>1</v>
      </c>
      <c r="H121" s="122" t="s">
        <v>96</v>
      </c>
      <c r="I121" s="113">
        <v>11</v>
      </c>
      <c r="J121" s="113" t="s">
        <v>211</v>
      </c>
      <c r="K121" s="113" t="s">
        <v>105</v>
      </c>
      <c r="L121" s="113" t="s">
        <v>305</v>
      </c>
      <c r="M121" s="283">
        <v>98232640</v>
      </c>
      <c r="N121" s="283">
        <v>98232640</v>
      </c>
      <c r="O121" s="113" t="s">
        <v>71</v>
      </c>
      <c r="P121" s="113" t="s">
        <v>72</v>
      </c>
      <c r="Q121" s="113" t="s">
        <v>252</v>
      </c>
      <c r="S121" s="352" t="s">
        <v>652</v>
      </c>
      <c r="T121" s="336" t="s">
        <v>653</v>
      </c>
      <c r="U121" s="337">
        <v>43845</v>
      </c>
      <c r="V121" s="338" t="s">
        <v>654</v>
      </c>
      <c r="W121" s="339" t="s">
        <v>559</v>
      </c>
      <c r="X121" s="354">
        <v>98232640</v>
      </c>
      <c r="Y121" s="355">
        <v>0</v>
      </c>
      <c r="Z121" s="354">
        <v>98232640</v>
      </c>
      <c r="AA121" s="338" t="s">
        <v>655</v>
      </c>
      <c r="AB121" s="339">
        <v>2220</v>
      </c>
      <c r="AC121" s="338" t="s">
        <v>553</v>
      </c>
      <c r="AD121" s="337">
        <v>43845</v>
      </c>
      <c r="AE121" s="337">
        <v>44179</v>
      </c>
      <c r="AF121" s="339" t="s">
        <v>656</v>
      </c>
      <c r="AG121" s="339" t="s">
        <v>657</v>
      </c>
    </row>
    <row r="122" spans="1:33" ht="272.45" customHeight="1" x14ac:dyDescent="0.35">
      <c r="A122" s="112">
        <f t="shared" si="2"/>
        <v>99</v>
      </c>
      <c r="B122" s="113" t="s">
        <v>1042</v>
      </c>
      <c r="C122" s="113" t="s">
        <v>251</v>
      </c>
      <c r="D122" s="120">
        <v>80101706</v>
      </c>
      <c r="E122" s="113" t="s">
        <v>414</v>
      </c>
      <c r="F122" s="113" t="s">
        <v>66</v>
      </c>
      <c r="G122" s="113">
        <v>1</v>
      </c>
      <c r="H122" s="122" t="s">
        <v>96</v>
      </c>
      <c r="I122" s="113">
        <v>10.5</v>
      </c>
      <c r="J122" s="113" t="s">
        <v>211</v>
      </c>
      <c r="K122" s="113" t="s">
        <v>105</v>
      </c>
      <c r="L122" s="113" t="s">
        <v>300</v>
      </c>
      <c r="M122" s="283">
        <v>84532510</v>
      </c>
      <c r="N122" s="283">
        <v>84532510</v>
      </c>
      <c r="O122" s="113" t="s">
        <v>71</v>
      </c>
      <c r="P122" s="113" t="s">
        <v>72</v>
      </c>
      <c r="Q122" s="113" t="s">
        <v>249</v>
      </c>
      <c r="S122" s="352" t="s">
        <v>1070</v>
      </c>
      <c r="T122" s="336" t="s">
        <v>1071</v>
      </c>
      <c r="U122" s="337">
        <v>43868</v>
      </c>
      <c r="V122" s="338" t="s">
        <v>1072</v>
      </c>
      <c r="W122" s="339" t="s">
        <v>559</v>
      </c>
      <c r="X122" s="354">
        <v>84532506</v>
      </c>
      <c r="Y122" s="355">
        <v>0</v>
      </c>
      <c r="Z122" s="354">
        <v>84532506</v>
      </c>
      <c r="AA122" s="338" t="s">
        <v>1073</v>
      </c>
      <c r="AB122" s="339">
        <v>18920</v>
      </c>
      <c r="AC122" s="338" t="s">
        <v>1074</v>
      </c>
      <c r="AD122" s="337">
        <v>43868</v>
      </c>
      <c r="AE122" s="337">
        <v>44187</v>
      </c>
      <c r="AF122" s="339" t="s">
        <v>656</v>
      </c>
      <c r="AG122" s="339" t="s">
        <v>657</v>
      </c>
    </row>
    <row r="123" spans="1:33" ht="272.45" customHeight="1" x14ac:dyDescent="0.35">
      <c r="A123" s="112">
        <f t="shared" si="2"/>
        <v>100</v>
      </c>
      <c r="B123" s="113" t="s">
        <v>415</v>
      </c>
      <c r="C123" s="113" t="s">
        <v>251</v>
      </c>
      <c r="D123" s="120">
        <v>80101706</v>
      </c>
      <c r="E123" s="113" t="s">
        <v>416</v>
      </c>
      <c r="F123" s="113" t="s">
        <v>66</v>
      </c>
      <c r="G123" s="113">
        <v>1</v>
      </c>
      <c r="H123" s="122" t="s">
        <v>96</v>
      </c>
      <c r="I123" s="113">
        <v>11.5</v>
      </c>
      <c r="J123" s="113" t="s">
        <v>211</v>
      </c>
      <c r="K123" s="113" t="s">
        <v>105</v>
      </c>
      <c r="L123" s="113" t="s">
        <v>305</v>
      </c>
      <c r="M123" s="283">
        <v>102697760</v>
      </c>
      <c r="N123" s="283">
        <v>102697760</v>
      </c>
      <c r="O123" s="113" t="s">
        <v>71</v>
      </c>
      <c r="P123" s="113" t="s">
        <v>72</v>
      </c>
      <c r="Q123" s="113" t="s">
        <v>249</v>
      </c>
      <c r="S123" s="352" t="s">
        <v>658</v>
      </c>
      <c r="T123" s="336" t="s">
        <v>659</v>
      </c>
      <c r="U123" s="337">
        <v>43839</v>
      </c>
      <c r="V123" s="338" t="s">
        <v>660</v>
      </c>
      <c r="W123" s="339" t="s">
        <v>559</v>
      </c>
      <c r="X123" s="354">
        <v>102697760</v>
      </c>
      <c r="Y123" s="355">
        <v>0</v>
      </c>
      <c r="Z123" s="354">
        <v>102697760</v>
      </c>
      <c r="AA123" s="338" t="s">
        <v>661</v>
      </c>
      <c r="AB123" s="339">
        <v>620</v>
      </c>
      <c r="AC123" s="338" t="s">
        <v>662</v>
      </c>
      <c r="AD123" s="337">
        <v>43839</v>
      </c>
      <c r="AE123" s="337">
        <v>44186</v>
      </c>
      <c r="AF123" s="339" t="s">
        <v>663</v>
      </c>
      <c r="AG123" s="339" t="s">
        <v>657</v>
      </c>
    </row>
    <row r="124" spans="1:33" ht="272.45" customHeight="1" x14ac:dyDescent="0.35">
      <c r="A124" s="112">
        <f t="shared" si="2"/>
        <v>101</v>
      </c>
      <c r="B124" s="113" t="s">
        <v>417</v>
      </c>
      <c r="C124" s="113" t="s">
        <v>251</v>
      </c>
      <c r="D124" s="120">
        <v>80101706</v>
      </c>
      <c r="E124" s="113" t="s">
        <v>418</v>
      </c>
      <c r="F124" s="113" t="s">
        <v>66</v>
      </c>
      <c r="G124" s="113">
        <v>1</v>
      </c>
      <c r="H124" s="122" t="s">
        <v>103</v>
      </c>
      <c r="I124" s="113">
        <v>11</v>
      </c>
      <c r="J124" s="113" t="s">
        <v>211</v>
      </c>
      <c r="K124" s="113" t="s">
        <v>105</v>
      </c>
      <c r="L124" s="113" t="s">
        <v>300</v>
      </c>
      <c r="M124" s="283">
        <v>51400800</v>
      </c>
      <c r="N124" s="283">
        <v>51400800</v>
      </c>
      <c r="O124" s="113" t="s">
        <v>71</v>
      </c>
      <c r="P124" s="113" t="s">
        <v>72</v>
      </c>
      <c r="Q124" s="113" t="s">
        <v>249</v>
      </c>
      <c r="S124" s="352" t="s">
        <v>1103</v>
      </c>
      <c r="T124" s="336" t="s">
        <v>1104</v>
      </c>
      <c r="U124" s="337">
        <v>43879</v>
      </c>
      <c r="V124" s="338" t="s">
        <v>1105</v>
      </c>
      <c r="W124" s="339" t="s">
        <v>559</v>
      </c>
      <c r="X124" s="354">
        <v>51307344</v>
      </c>
      <c r="Y124" s="355">
        <v>0</v>
      </c>
      <c r="Z124" s="354">
        <v>51307344</v>
      </c>
      <c r="AA124" s="338" t="s">
        <v>1106</v>
      </c>
      <c r="AB124" s="339">
        <v>14920</v>
      </c>
      <c r="AC124" s="338" t="s">
        <v>1107</v>
      </c>
      <c r="AD124" s="337">
        <v>43879</v>
      </c>
      <c r="AE124" s="337">
        <v>44186</v>
      </c>
      <c r="AF124" s="339" t="s">
        <v>656</v>
      </c>
      <c r="AG124" s="339" t="s">
        <v>657</v>
      </c>
    </row>
    <row r="125" spans="1:33" ht="272.45" customHeight="1" x14ac:dyDescent="0.35">
      <c r="A125" s="112">
        <f t="shared" si="2"/>
        <v>102</v>
      </c>
      <c r="B125" s="113" t="s">
        <v>415</v>
      </c>
      <c r="C125" s="113" t="s">
        <v>251</v>
      </c>
      <c r="D125" s="120">
        <v>80101706</v>
      </c>
      <c r="E125" s="113" t="s">
        <v>419</v>
      </c>
      <c r="F125" s="113" t="s">
        <v>66</v>
      </c>
      <c r="G125" s="113">
        <v>1</v>
      </c>
      <c r="H125" s="122" t="s">
        <v>96</v>
      </c>
      <c r="I125" s="113">
        <v>10.5</v>
      </c>
      <c r="J125" s="113" t="s">
        <v>211</v>
      </c>
      <c r="K125" s="113" t="s">
        <v>105</v>
      </c>
      <c r="L125" s="113" t="s">
        <v>300</v>
      </c>
      <c r="M125" s="283">
        <v>80138520</v>
      </c>
      <c r="N125" s="283">
        <v>80138520</v>
      </c>
      <c r="O125" s="113" t="s">
        <v>71</v>
      </c>
      <c r="P125" s="113" t="s">
        <v>72</v>
      </c>
      <c r="Q125" s="113" t="s">
        <v>249</v>
      </c>
      <c r="S125" s="352" t="s">
        <v>1084</v>
      </c>
      <c r="T125" s="336" t="s">
        <v>1085</v>
      </c>
      <c r="U125" s="337">
        <v>43868</v>
      </c>
      <c r="V125" s="338" t="s">
        <v>1086</v>
      </c>
      <c r="W125" s="339" t="s">
        <v>559</v>
      </c>
      <c r="X125" s="354">
        <v>80138520</v>
      </c>
      <c r="Y125" s="355">
        <v>0</v>
      </c>
      <c r="Z125" s="354">
        <v>80138520</v>
      </c>
      <c r="AA125" s="338" t="s">
        <v>1087</v>
      </c>
      <c r="AB125" s="339">
        <v>15020</v>
      </c>
      <c r="AC125" s="338" t="s">
        <v>1074</v>
      </c>
      <c r="AD125" s="337">
        <v>43868</v>
      </c>
      <c r="AE125" s="337">
        <v>44187</v>
      </c>
      <c r="AF125" s="339" t="s">
        <v>656</v>
      </c>
      <c r="AG125" s="339" t="s">
        <v>657</v>
      </c>
    </row>
    <row r="126" spans="1:33" ht="272.45" customHeight="1" x14ac:dyDescent="0.35">
      <c r="A126" s="112">
        <f t="shared" si="2"/>
        <v>103</v>
      </c>
      <c r="B126" s="113" t="s">
        <v>389</v>
      </c>
      <c r="C126" s="113" t="s">
        <v>251</v>
      </c>
      <c r="D126" s="120">
        <v>80101706</v>
      </c>
      <c r="E126" s="113" t="s">
        <v>420</v>
      </c>
      <c r="F126" s="113" t="s">
        <v>66</v>
      </c>
      <c r="G126" s="113">
        <v>1</v>
      </c>
      <c r="H126" s="122" t="s">
        <v>96</v>
      </c>
      <c r="I126" s="113">
        <v>10.5</v>
      </c>
      <c r="J126" s="113" t="s">
        <v>211</v>
      </c>
      <c r="K126" s="113" t="s">
        <v>105</v>
      </c>
      <c r="L126" s="113" t="s">
        <v>302</v>
      </c>
      <c r="M126" s="283">
        <v>76322400</v>
      </c>
      <c r="N126" s="283">
        <v>76322400</v>
      </c>
      <c r="O126" s="113" t="s">
        <v>71</v>
      </c>
      <c r="P126" s="113" t="s">
        <v>72</v>
      </c>
      <c r="Q126" s="113" t="s">
        <v>249</v>
      </c>
      <c r="S126" s="352" t="s">
        <v>1075</v>
      </c>
      <c r="T126" s="336" t="s">
        <v>1076</v>
      </c>
      <c r="U126" s="337">
        <v>43868</v>
      </c>
      <c r="V126" s="338" t="s">
        <v>1077</v>
      </c>
      <c r="W126" s="339" t="s">
        <v>559</v>
      </c>
      <c r="X126" s="354">
        <v>76322400</v>
      </c>
      <c r="Y126" s="355">
        <v>0</v>
      </c>
      <c r="Z126" s="354">
        <v>76322400</v>
      </c>
      <c r="AA126" s="338" t="s">
        <v>1078</v>
      </c>
      <c r="AB126" s="339">
        <v>19120</v>
      </c>
      <c r="AC126" s="338" t="s">
        <v>1074</v>
      </c>
      <c r="AD126" s="337">
        <v>43868</v>
      </c>
      <c r="AE126" s="337">
        <v>44187</v>
      </c>
      <c r="AF126" s="339" t="s">
        <v>656</v>
      </c>
      <c r="AG126" s="339" t="s">
        <v>657</v>
      </c>
    </row>
    <row r="127" spans="1:33" ht="272.45" customHeight="1" x14ac:dyDescent="0.35">
      <c r="A127" s="112">
        <f t="shared" si="2"/>
        <v>104</v>
      </c>
      <c r="B127" s="113" t="s">
        <v>394</v>
      </c>
      <c r="C127" s="113" t="s">
        <v>253</v>
      </c>
      <c r="D127" s="120">
        <v>80101706</v>
      </c>
      <c r="E127" s="113" t="s">
        <v>421</v>
      </c>
      <c r="F127" s="113" t="s">
        <v>66</v>
      </c>
      <c r="G127" s="113">
        <v>1</v>
      </c>
      <c r="H127" s="122" t="s">
        <v>96</v>
      </c>
      <c r="I127" s="113">
        <v>11</v>
      </c>
      <c r="J127" s="113" t="s">
        <v>211</v>
      </c>
      <c r="K127" s="113" t="s">
        <v>105</v>
      </c>
      <c r="L127" s="113" t="s">
        <v>302</v>
      </c>
      <c r="M127" s="283">
        <v>75387840</v>
      </c>
      <c r="N127" s="283">
        <v>75387840</v>
      </c>
      <c r="O127" s="113" t="s">
        <v>71</v>
      </c>
      <c r="P127" s="113" t="s">
        <v>72</v>
      </c>
      <c r="Q127" s="113" t="s">
        <v>124</v>
      </c>
      <c r="S127" s="352" t="s">
        <v>664</v>
      </c>
      <c r="T127" s="336" t="s">
        <v>665</v>
      </c>
      <c r="U127" s="337">
        <v>43861</v>
      </c>
      <c r="V127" s="338" t="s">
        <v>666</v>
      </c>
      <c r="W127" s="339" t="s">
        <v>559</v>
      </c>
      <c r="X127" s="354">
        <v>72506280</v>
      </c>
      <c r="Y127" s="355">
        <v>0</v>
      </c>
      <c r="Z127" s="354">
        <v>72506280</v>
      </c>
      <c r="AA127" s="338" t="s">
        <v>667</v>
      </c>
      <c r="AB127" s="348">
        <v>13620</v>
      </c>
      <c r="AC127" s="346" t="s">
        <v>1010</v>
      </c>
      <c r="AD127" s="347">
        <v>43861</v>
      </c>
      <c r="AE127" s="347">
        <v>44179</v>
      </c>
      <c r="AF127" s="360" t="s">
        <v>668</v>
      </c>
      <c r="AG127" s="348" t="s">
        <v>255</v>
      </c>
    </row>
    <row r="128" spans="1:33" ht="272.45" customHeight="1" x14ac:dyDescent="0.35">
      <c r="A128" s="112">
        <f t="shared" si="2"/>
        <v>105</v>
      </c>
      <c r="B128" s="113" t="s">
        <v>394</v>
      </c>
      <c r="C128" s="113" t="s">
        <v>253</v>
      </c>
      <c r="D128" s="120">
        <v>80101706</v>
      </c>
      <c r="E128" s="113" t="s">
        <v>422</v>
      </c>
      <c r="F128" s="113" t="s">
        <v>66</v>
      </c>
      <c r="G128" s="113">
        <v>1</v>
      </c>
      <c r="H128" s="122" t="s">
        <v>96</v>
      </c>
      <c r="I128" s="113">
        <v>10.5</v>
      </c>
      <c r="J128" s="113" t="s">
        <v>211</v>
      </c>
      <c r="K128" s="113" t="s">
        <v>105</v>
      </c>
      <c r="L128" s="113" t="s">
        <v>302</v>
      </c>
      <c r="M128" s="283">
        <v>71961120</v>
      </c>
      <c r="N128" s="283">
        <v>71961120</v>
      </c>
      <c r="O128" s="113" t="s">
        <v>71</v>
      </c>
      <c r="P128" s="113" t="s">
        <v>72</v>
      </c>
      <c r="Q128" s="113" t="s">
        <v>124</v>
      </c>
      <c r="S128" s="352" t="s">
        <v>1064</v>
      </c>
      <c r="T128" s="336" t="s">
        <v>1065</v>
      </c>
      <c r="U128" s="337">
        <v>43868</v>
      </c>
      <c r="V128" s="338" t="s">
        <v>1066</v>
      </c>
      <c r="W128" s="339" t="s">
        <v>559</v>
      </c>
      <c r="X128" s="354">
        <v>71961120</v>
      </c>
      <c r="Y128" s="355">
        <v>0</v>
      </c>
      <c r="Z128" s="354">
        <v>71961120</v>
      </c>
      <c r="AA128" s="338" t="s">
        <v>1067</v>
      </c>
      <c r="AB128" s="339">
        <v>17220</v>
      </c>
      <c r="AC128" s="338" t="s">
        <v>1068</v>
      </c>
      <c r="AD128" s="337">
        <v>43868</v>
      </c>
      <c r="AE128" s="337">
        <v>44187</v>
      </c>
      <c r="AF128" s="339" t="s">
        <v>1069</v>
      </c>
      <c r="AG128" s="339" t="s">
        <v>253</v>
      </c>
    </row>
    <row r="129" spans="1:33" ht="272.45" customHeight="1" x14ac:dyDescent="0.35">
      <c r="A129" s="112">
        <f t="shared" si="2"/>
        <v>106</v>
      </c>
      <c r="B129" s="113" t="s">
        <v>402</v>
      </c>
      <c r="C129" s="113" t="s">
        <v>233</v>
      </c>
      <c r="D129" s="120">
        <v>80101706</v>
      </c>
      <c r="E129" s="113" t="s">
        <v>423</v>
      </c>
      <c r="F129" s="113" t="s">
        <v>66</v>
      </c>
      <c r="G129" s="113">
        <v>1</v>
      </c>
      <c r="H129" s="122" t="s">
        <v>96</v>
      </c>
      <c r="I129" s="113">
        <v>11</v>
      </c>
      <c r="J129" s="113" t="s">
        <v>211</v>
      </c>
      <c r="K129" s="113" t="s">
        <v>105</v>
      </c>
      <c r="L129" s="113" t="s">
        <v>302</v>
      </c>
      <c r="M129" s="283">
        <v>28556000</v>
      </c>
      <c r="N129" s="283">
        <v>28556000</v>
      </c>
      <c r="O129" s="113" t="s">
        <v>71</v>
      </c>
      <c r="P129" s="113" t="s">
        <v>72</v>
      </c>
      <c r="Q129" s="113" t="s">
        <v>254</v>
      </c>
      <c r="S129" s="352" t="s">
        <v>669</v>
      </c>
      <c r="T129" s="336" t="s">
        <v>670</v>
      </c>
      <c r="U129" s="337">
        <v>43851</v>
      </c>
      <c r="V129" s="338" t="s">
        <v>671</v>
      </c>
      <c r="W129" s="339" t="s">
        <v>559</v>
      </c>
      <c r="X129" s="354">
        <v>28556000</v>
      </c>
      <c r="Y129" s="355">
        <v>0</v>
      </c>
      <c r="Z129" s="354">
        <v>28556000</v>
      </c>
      <c r="AA129" s="338" t="s">
        <v>672</v>
      </c>
      <c r="AB129" s="339">
        <v>9820</v>
      </c>
      <c r="AC129" s="338" t="s">
        <v>673</v>
      </c>
      <c r="AD129" s="337">
        <v>43851</v>
      </c>
      <c r="AE129" s="337">
        <v>44185</v>
      </c>
      <c r="AF129" s="339" t="s">
        <v>674</v>
      </c>
      <c r="AG129" s="339" t="s">
        <v>675</v>
      </c>
    </row>
    <row r="130" spans="1:33" ht="272.45" customHeight="1" x14ac:dyDescent="0.35">
      <c r="A130" s="112">
        <f t="shared" si="2"/>
        <v>107</v>
      </c>
      <c r="B130" s="113" t="s">
        <v>402</v>
      </c>
      <c r="C130" s="113" t="s">
        <v>233</v>
      </c>
      <c r="D130" s="120">
        <v>80101706</v>
      </c>
      <c r="E130" s="113" t="s">
        <v>424</v>
      </c>
      <c r="F130" s="113" t="s">
        <v>66</v>
      </c>
      <c r="G130" s="113">
        <v>1</v>
      </c>
      <c r="H130" s="122" t="s">
        <v>96</v>
      </c>
      <c r="I130" s="113">
        <v>11</v>
      </c>
      <c r="J130" s="113" t="s">
        <v>211</v>
      </c>
      <c r="K130" s="113" t="s">
        <v>105</v>
      </c>
      <c r="L130" s="113" t="s">
        <v>302</v>
      </c>
      <c r="M130" s="283">
        <v>28556000</v>
      </c>
      <c r="N130" s="283">
        <v>28556000</v>
      </c>
      <c r="O130" s="113" t="s">
        <v>71</v>
      </c>
      <c r="P130" s="113" t="s">
        <v>72</v>
      </c>
      <c r="Q130" s="113" t="s">
        <v>254</v>
      </c>
      <c r="S130" s="352" t="s">
        <v>676</v>
      </c>
      <c r="T130" s="336" t="s">
        <v>677</v>
      </c>
      <c r="U130" s="337">
        <v>43851</v>
      </c>
      <c r="V130" s="338" t="s">
        <v>671</v>
      </c>
      <c r="W130" s="339" t="s">
        <v>559</v>
      </c>
      <c r="X130" s="354">
        <v>28556000</v>
      </c>
      <c r="Y130" s="355">
        <v>0</v>
      </c>
      <c r="Z130" s="354">
        <v>28556000</v>
      </c>
      <c r="AA130" s="338" t="s">
        <v>672</v>
      </c>
      <c r="AB130" s="339">
        <v>9920</v>
      </c>
      <c r="AC130" s="338" t="s">
        <v>553</v>
      </c>
      <c r="AD130" s="337">
        <v>43851</v>
      </c>
      <c r="AE130" s="337">
        <v>44185</v>
      </c>
      <c r="AF130" s="339" t="s">
        <v>674</v>
      </c>
      <c r="AG130" s="339" t="s">
        <v>675</v>
      </c>
    </row>
    <row r="131" spans="1:33" ht="272.45" customHeight="1" x14ac:dyDescent="0.35">
      <c r="A131" s="112">
        <f t="shared" si="2"/>
        <v>108</v>
      </c>
      <c r="B131" s="113" t="s">
        <v>402</v>
      </c>
      <c r="C131" s="113" t="s">
        <v>233</v>
      </c>
      <c r="D131" s="120">
        <v>80101706</v>
      </c>
      <c r="E131" s="113" t="s">
        <v>425</v>
      </c>
      <c r="F131" s="113" t="s">
        <v>66</v>
      </c>
      <c r="G131" s="113">
        <v>1</v>
      </c>
      <c r="H131" s="122" t="s">
        <v>96</v>
      </c>
      <c r="I131" s="113">
        <v>11</v>
      </c>
      <c r="J131" s="113" t="s">
        <v>211</v>
      </c>
      <c r="K131" s="113" t="s">
        <v>105</v>
      </c>
      <c r="L131" s="113" t="s">
        <v>302</v>
      </c>
      <c r="M131" s="283">
        <v>28556000</v>
      </c>
      <c r="N131" s="283">
        <v>28556000</v>
      </c>
      <c r="O131" s="113" t="s">
        <v>71</v>
      </c>
      <c r="P131" s="113" t="s">
        <v>72</v>
      </c>
      <c r="Q131" s="113" t="s">
        <v>254</v>
      </c>
      <c r="S131" s="352" t="s">
        <v>678</v>
      </c>
      <c r="T131" s="336" t="s">
        <v>679</v>
      </c>
      <c r="U131" s="337">
        <v>43851</v>
      </c>
      <c r="V131" s="338" t="s">
        <v>671</v>
      </c>
      <c r="W131" s="339" t="s">
        <v>559</v>
      </c>
      <c r="X131" s="354">
        <v>28556000</v>
      </c>
      <c r="Y131" s="355">
        <v>0</v>
      </c>
      <c r="Z131" s="354">
        <v>28556000</v>
      </c>
      <c r="AA131" s="338" t="s">
        <v>672</v>
      </c>
      <c r="AB131" s="339">
        <v>10020</v>
      </c>
      <c r="AC131" s="338" t="s">
        <v>673</v>
      </c>
      <c r="AD131" s="337">
        <v>43851</v>
      </c>
      <c r="AE131" s="337">
        <v>44185</v>
      </c>
      <c r="AF131" s="339" t="s">
        <v>674</v>
      </c>
      <c r="AG131" s="339" t="s">
        <v>675</v>
      </c>
    </row>
    <row r="132" spans="1:33" ht="272.45" customHeight="1" x14ac:dyDescent="0.35">
      <c r="A132" s="112">
        <f t="shared" si="2"/>
        <v>109</v>
      </c>
      <c r="B132" s="113" t="s">
        <v>402</v>
      </c>
      <c r="C132" s="113" t="s">
        <v>233</v>
      </c>
      <c r="D132" s="120">
        <v>80101706</v>
      </c>
      <c r="E132" s="113" t="s">
        <v>426</v>
      </c>
      <c r="F132" s="113" t="s">
        <v>66</v>
      </c>
      <c r="G132" s="113">
        <v>1</v>
      </c>
      <c r="H132" s="122" t="s">
        <v>103</v>
      </c>
      <c r="I132" s="113">
        <v>11</v>
      </c>
      <c r="J132" s="113" t="s">
        <v>211</v>
      </c>
      <c r="K132" s="113" t="s">
        <v>105</v>
      </c>
      <c r="L132" s="113" t="s">
        <v>302</v>
      </c>
      <c r="M132" s="283">
        <v>51400800</v>
      </c>
      <c r="N132" s="283">
        <v>51400800</v>
      </c>
      <c r="O132" s="113" t="s">
        <v>71</v>
      </c>
      <c r="P132" s="113" t="s">
        <v>72</v>
      </c>
      <c r="Q132" s="113" t="s">
        <v>254</v>
      </c>
      <c r="S132" s="352" t="s">
        <v>1108</v>
      </c>
      <c r="T132" s="336" t="s">
        <v>1109</v>
      </c>
      <c r="U132" s="337">
        <v>43873</v>
      </c>
      <c r="V132" s="338" t="s">
        <v>1110</v>
      </c>
      <c r="W132" s="339" t="s">
        <v>559</v>
      </c>
      <c r="X132" s="354">
        <v>51400800</v>
      </c>
      <c r="Y132" s="355">
        <v>0</v>
      </c>
      <c r="Z132" s="354">
        <v>51400800</v>
      </c>
      <c r="AA132" s="338" t="s">
        <v>1111</v>
      </c>
      <c r="AB132" s="339">
        <v>5620</v>
      </c>
      <c r="AC132" s="338" t="s">
        <v>1112</v>
      </c>
      <c r="AD132" s="337">
        <v>43874</v>
      </c>
      <c r="AE132" s="337">
        <v>44177</v>
      </c>
      <c r="AF132" s="339" t="s">
        <v>674</v>
      </c>
      <c r="AG132" s="339" t="s">
        <v>675</v>
      </c>
    </row>
    <row r="133" spans="1:33" ht="272.45" customHeight="1" x14ac:dyDescent="0.35">
      <c r="A133" s="112">
        <f t="shared" si="2"/>
        <v>110</v>
      </c>
      <c r="B133" s="113" t="s">
        <v>402</v>
      </c>
      <c r="C133" s="113" t="s">
        <v>233</v>
      </c>
      <c r="D133" s="120">
        <v>80101706</v>
      </c>
      <c r="E133" s="113" t="s">
        <v>544</v>
      </c>
      <c r="F133" s="113" t="s">
        <v>66</v>
      </c>
      <c r="G133" s="113">
        <v>1</v>
      </c>
      <c r="H133" s="122" t="s">
        <v>96</v>
      </c>
      <c r="I133" s="113">
        <v>11</v>
      </c>
      <c r="J133" s="113" t="s">
        <v>211</v>
      </c>
      <c r="K133" s="113" t="s">
        <v>105</v>
      </c>
      <c r="L133" s="113" t="s">
        <v>302</v>
      </c>
      <c r="M133" s="283">
        <v>36300000</v>
      </c>
      <c r="N133" s="283">
        <v>36300000</v>
      </c>
      <c r="O133" s="113" t="s">
        <v>71</v>
      </c>
      <c r="P133" s="113" t="s">
        <v>72</v>
      </c>
      <c r="Q133" s="113" t="s">
        <v>254</v>
      </c>
      <c r="S133" s="352" t="s">
        <v>680</v>
      </c>
      <c r="T133" s="336" t="s">
        <v>681</v>
      </c>
      <c r="U133" s="337">
        <v>43851</v>
      </c>
      <c r="V133" s="338" t="s">
        <v>682</v>
      </c>
      <c r="W133" s="339" t="s">
        <v>559</v>
      </c>
      <c r="X133" s="354">
        <v>36300000</v>
      </c>
      <c r="Y133" s="355">
        <v>0</v>
      </c>
      <c r="Z133" s="354">
        <v>36300000</v>
      </c>
      <c r="AA133" s="338" t="s">
        <v>683</v>
      </c>
      <c r="AB133" s="339">
        <v>10120</v>
      </c>
      <c r="AC133" s="338" t="s">
        <v>684</v>
      </c>
      <c r="AD133" s="337">
        <v>43851</v>
      </c>
      <c r="AE133" s="337">
        <v>44184</v>
      </c>
      <c r="AF133" s="339" t="s">
        <v>674</v>
      </c>
      <c r="AG133" s="339" t="s">
        <v>675</v>
      </c>
    </row>
    <row r="134" spans="1:33" ht="272.45" customHeight="1" x14ac:dyDescent="0.35">
      <c r="A134" s="112">
        <f t="shared" si="2"/>
        <v>111</v>
      </c>
      <c r="B134" s="113" t="s">
        <v>402</v>
      </c>
      <c r="C134" s="113" t="s">
        <v>233</v>
      </c>
      <c r="D134" s="120">
        <v>80101706</v>
      </c>
      <c r="E134" s="113" t="s">
        <v>427</v>
      </c>
      <c r="F134" s="113" t="s">
        <v>66</v>
      </c>
      <c r="G134" s="113">
        <v>1</v>
      </c>
      <c r="H134" s="122" t="s">
        <v>96</v>
      </c>
      <c r="I134" s="113">
        <v>11</v>
      </c>
      <c r="J134" s="113" t="s">
        <v>211</v>
      </c>
      <c r="K134" s="113" t="s">
        <v>105</v>
      </c>
      <c r="L134" s="113" t="s">
        <v>302</v>
      </c>
      <c r="M134" s="283">
        <v>21131440</v>
      </c>
      <c r="N134" s="283">
        <v>21131440</v>
      </c>
      <c r="O134" s="113" t="s">
        <v>71</v>
      </c>
      <c r="P134" s="113" t="s">
        <v>72</v>
      </c>
      <c r="Q134" s="113" t="s">
        <v>254</v>
      </c>
      <c r="S134" s="352" t="s">
        <v>685</v>
      </c>
      <c r="T134" s="336" t="s">
        <v>686</v>
      </c>
      <c r="U134" s="337">
        <v>43853</v>
      </c>
      <c r="V134" s="338" t="s">
        <v>687</v>
      </c>
      <c r="W134" s="339" t="s">
        <v>551</v>
      </c>
      <c r="X134" s="354">
        <v>21131400</v>
      </c>
      <c r="Y134" s="355"/>
      <c r="Z134" s="354">
        <v>21131400</v>
      </c>
      <c r="AA134" s="338" t="s">
        <v>688</v>
      </c>
      <c r="AB134" s="348">
        <v>12920</v>
      </c>
      <c r="AC134" s="346" t="s">
        <v>689</v>
      </c>
      <c r="AD134" s="347">
        <v>43853</v>
      </c>
      <c r="AE134" s="347">
        <v>44187</v>
      </c>
      <c r="AF134" s="339" t="s">
        <v>674</v>
      </c>
      <c r="AG134" s="339" t="s">
        <v>675</v>
      </c>
    </row>
    <row r="135" spans="1:33" ht="272.45" customHeight="1" x14ac:dyDescent="0.35">
      <c r="A135" s="112">
        <f t="shared" si="2"/>
        <v>112</v>
      </c>
      <c r="B135" s="113" t="s">
        <v>402</v>
      </c>
      <c r="C135" s="113" t="s">
        <v>233</v>
      </c>
      <c r="D135" s="120">
        <v>80101706</v>
      </c>
      <c r="E135" s="113" t="s">
        <v>428</v>
      </c>
      <c r="F135" s="113" t="s">
        <v>66</v>
      </c>
      <c r="G135" s="113">
        <v>1</v>
      </c>
      <c r="H135" s="122" t="s">
        <v>96</v>
      </c>
      <c r="I135" s="113">
        <v>11</v>
      </c>
      <c r="J135" s="113" t="s">
        <v>211</v>
      </c>
      <c r="K135" s="113" t="s">
        <v>105</v>
      </c>
      <c r="L135" s="113" t="s">
        <v>302</v>
      </c>
      <c r="M135" s="283">
        <v>101200000</v>
      </c>
      <c r="N135" s="283">
        <v>101200000</v>
      </c>
      <c r="O135" s="113" t="s">
        <v>71</v>
      </c>
      <c r="P135" s="113" t="s">
        <v>72</v>
      </c>
      <c r="Q135" s="113" t="s">
        <v>254</v>
      </c>
      <c r="S135" s="352" t="s">
        <v>690</v>
      </c>
      <c r="T135" s="336" t="s">
        <v>691</v>
      </c>
      <c r="U135" s="337">
        <v>43847</v>
      </c>
      <c r="V135" s="338" t="s">
        <v>692</v>
      </c>
      <c r="W135" s="339" t="s">
        <v>559</v>
      </c>
      <c r="X135" s="354">
        <v>101200000</v>
      </c>
      <c r="Y135" s="355">
        <v>0</v>
      </c>
      <c r="Z135" s="354">
        <v>101200000</v>
      </c>
      <c r="AA135" s="338" t="s">
        <v>693</v>
      </c>
      <c r="AB135" s="339">
        <v>5720</v>
      </c>
      <c r="AC135" s="338" t="s">
        <v>694</v>
      </c>
      <c r="AD135" s="337">
        <v>43850</v>
      </c>
      <c r="AE135" s="337">
        <v>44165</v>
      </c>
      <c r="AF135" s="339" t="s">
        <v>674</v>
      </c>
      <c r="AG135" s="339" t="s">
        <v>675</v>
      </c>
    </row>
    <row r="136" spans="1:33" ht="272.45" customHeight="1" x14ac:dyDescent="0.35">
      <c r="A136" s="112">
        <f t="shared" si="2"/>
        <v>113</v>
      </c>
      <c r="B136" s="113" t="s">
        <v>402</v>
      </c>
      <c r="C136" s="113" t="s">
        <v>233</v>
      </c>
      <c r="D136" s="120">
        <v>80101706</v>
      </c>
      <c r="E136" s="113" t="s">
        <v>429</v>
      </c>
      <c r="F136" s="113" t="s">
        <v>66</v>
      </c>
      <c r="G136" s="113">
        <v>1</v>
      </c>
      <c r="H136" s="122" t="s">
        <v>96</v>
      </c>
      <c r="I136" s="113">
        <v>11</v>
      </c>
      <c r="J136" s="113" t="s">
        <v>211</v>
      </c>
      <c r="K136" s="113" t="s">
        <v>105</v>
      </c>
      <c r="L136" s="113" t="s">
        <v>302</v>
      </c>
      <c r="M136" s="283">
        <v>67100000</v>
      </c>
      <c r="N136" s="283">
        <v>67100000</v>
      </c>
      <c r="O136" s="113" t="s">
        <v>71</v>
      </c>
      <c r="P136" s="113" t="s">
        <v>72</v>
      </c>
      <c r="Q136" s="113" t="s">
        <v>254</v>
      </c>
      <c r="S136" s="352" t="s">
        <v>695</v>
      </c>
      <c r="T136" s="336" t="s">
        <v>696</v>
      </c>
      <c r="U136" s="337">
        <v>43851</v>
      </c>
      <c r="V136" s="338" t="s">
        <v>697</v>
      </c>
      <c r="W136" s="339" t="s">
        <v>559</v>
      </c>
      <c r="X136" s="354">
        <v>66906020</v>
      </c>
      <c r="Y136" s="355">
        <v>0</v>
      </c>
      <c r="Z136" s="354">
        <v>66906020</v>
      </c>
      <c r="AA136" s="338" t="s">
        <v>698</v>
      </c>
      <c r="AB136" s="339">
        <v>10220</v>
      </c>
      <c r="AC136" s="338" t="s">
        <v>699</v>
      </c>
      <c r="AD136" s="337">
        <v>43851</v>
      </c>
      <c r="AE136" s="337">
        <v>44171</v>
      </c>
      <c r="AF136" s="339" t="s">
        <v>674</v>
      </c>
      <c r="AG136" s="339" t="s">
        <v>675</v>
      </c>
    </row>
    <row r="137" spans="1:33" ht="272.45" customHeight="1" x14ac:dyDescent="0.35">
      <c r="A137" s="112">
        <f t="shared" si="2"/>
        <v>114</v>
      </c>
      <c r="B137" s="113" t="s">
        <v>402</v>
      </c>
      <c r="C137" s="113" t="s">
        <v>233</v>
      </c>
      <c r="D137" s="120">
        <v>80101706</v>
      </c>
      <c r="E137" s="113" t="s">
        <v>430</v>
      </c>
      <c r="F137" s="113" t="s">
        <v>66</v>
      </c>
      <c r="G137" s="113">
        <v>1</v>
      </c>
      <c r="H137" s="122" t="s">
        <v>96</v>
      </c>
      <c r="I137" s="113">
        <v>11</v>
      </c>
      <c r="J137" s="113" t="s">
        <v>211</v>
      </c>
      <c r="K137" s="113" t="s">
        <v>105</v>
      </c>
      <c r="L137" s="113" t="s">
        <v>302</v>
      </c>
      <c r="M137" s="283">
        <v>53900000</v>
      </c>
      <c r="N137" s="283">
        <v>53900000</v>
      </c>
      <c r="O137" s="113" t="s">
        <v>71</v>
      </c>
      <c r="P137" s="113" t="s">
        <v>72</v>
      </c>
      <c r="Q137" s="113" t="s">
        <v>254</v>
      </c>
      <c r="S137" s="352" t="s">
        <v>700</v>
      </c>
      <c r="T137" s="336" t="s">
        <v>701</v>
      </c>
      <c r="U137" s="337">
        <v>43853</v>
      </c>
      <c r="V137" s="338" t="s">
        <v>702</v>
      </c>
      <c r="W137" s="339" t="s">
        <v>559</v>
      </c>
      <c r="X137" s="354">
        <v>53744180</v>
      </c>
      <c r="Y137" s="355">
        <v>0</v>
      </c>
      <c r="Z137" s="354">
        <v>53744180</v>
      </c>
      <c r="AA137" s="338" t="s">
        <v>703</v>
      </c>
      <c r="AB137" s="339">
        <v>10320</v>
      </c>
      <c r="AC137" s="338" t="s">
        <v>704</v>
      </c>
      <c r="AD137" s="337">
        <v>43853</v>
      </c>
      <c r="AE137" s="337">
        <v>44173</v>
      </c>
      <c r="AF137" s="339" t="s">
        <v>674</v>
      </c>
      <c r="AG137" s="339" t="s">
        <v>675</v>
      </c>
    </row>
    <row r="138" spans="1:33" ht="272.45" customHeight="1" x14ac:dyDescent="0.35">
      <c r="A138" s="112">
        <f t="shared" si="2"/>
        <v>115</v>
      </c>
      <c r="B138" s="113" t="s">
        <v>402</v>
      </c>
      <c r="C138" s="113" t="s">
        <v>233</v>
      </c>
      <c r="D138" s="120">
        <v>80101706</v>
      </c>
      <c r="E138" s="113" t="s">
        <v>431</v>
      </c>
      <c r="F138" s="113" t="s">
        <v>66</v>
      </c>
      <c r="G138" s="113">
        <v>1</v>
      </c>
      <c r="H138" s="122" t="s">
        <v>96</v>
      </c>
      <c r="I138" s="113">
        <v>11</v>
      </c>
      <c r="J138" s="113" t="s">
        <v>211</v>
      </c>
      <c r="K138" s="113" t="s">
        <v>105</v>
      </c>
      <c r="L138" s="113" t="s">
        <v>302</v>
      </c>
      <c r="M138" s="283">
        <v>67100000</v>
      </c>
      <c r="N138" s="283">
        <v>67100000</v>
      </c>
      <c r="O138" s="113" t="s">
        <v>71</v>
      </c>
      <c r="P138" s="113" t="s">
        <v>72</v>
      </c>
      <c r="Q138" s="113" t="s">
        <v>254</v>
      </c>
      <c r="S138" s="352" t="s">
        <v>705</v>
      </c>
      <c r="T138" s="336" t="s">
        <v>706</v>
      </c>
      <c r="U138" s="337">
        <v>43851</v>
      </c>
      <c r="V138" s="338" t="s">
        <v>707</v>
      </c>
      <c r="W138" s="339" t="s">
        <v>559</v>
      </c>
      <c r="X138" s="354">
        <v>66906020</v>
      </c>
      <c r="Y138" s="355">
        <v>0</v>
      </c>
      <c r="Z138" s="354">
        <v>66906020</v>
      </c>
      <c r="AA138" s="338" t="s">
        <v>708</v>
      </c>
      <c r="AB138" s="339">
        <v>5820</v>
      </c>
      <c r="AC138" s="338" t="s">
        <v>699</v>
      </c>
      <c r="AD138" s="337">
        <v>43851</v>
      </c>
      <c r="AE138" s="337">
        <v>44171</v>
      </c>
      <c r="AF138" s="339" t="s">
        <v>674</v>
      </c>
      <c r="AG138" s="339" t="s">
        <v>675</v>
      </c>
    </row>
    <row r="139" spans="1:33" ht="272.45" customHeight="1" x14ac:dyDescent="0.35">
      <c r="A139" s="112">
        <f t="shared" si="2"/>
        <v>116</v>
      </c>
      <c r="B139" s="113" t="s">
        <v>402</v>
      </c>
      <c r="C139" s="113" t="s">
        <v>233</v>
      </c>
      <c r="D139" s="120">
        <v>80101706</v>
      </c>
      <c r="E139" s="113" t="s">
        <v>432</v>
      </c>
      <c r="F139" s="113" t="s">
        <v>66</v>
      </c>
      <c r="G139" s="113">
        <v>1</v>
      </c>
      <c r="H139" s="122" t="s">
        <v>96</v>
      </c>
      <c r="I139" s="113">
        <v>11</v>
      </c>
      <c r="J139" s="113" t="s">
        <v>211</v>
      </c>
      <c r="K139" s="113" t="s">
        <v>105</v>
      </c>
      <c r="L139" s="113" t="s">
        <v>302</v>
      </c>
      <c r="M139" s="283">
        <v>67100000</v>
      </c>
      <c r="N139" s="283">
        <v>67100000</v>
      </c>
      <c r="O139" s="113" t="s">
        <v>71</v>
      </c>
      <c r="P139" s="113" t="s">
        <v>72</v>
      </c>
      <c r="Q139" s="113" t="s">
        <v>254</v>
      </c>
      <c r="S139" s="352" t="s">
        <v>709</v>
      </c>
      <c r="T139" s="336" t="s">
        <v>710</v>
      </c>
      <c r="U139" s="337">
        <v>43853</v>
      </c>
      <c r="V139" s="338" t="s">
        <v>711</v>
      </c>
      <c r="W139" s="339" t="s">
        <v>559</v>
      </c>
      <c r="X139" s="354">
        <v>66906020</v>
      </c>
      <c r="Y139" s="355">
        <v>0</v>
      </c>
      <c r="Z139" s="354">
        <v>66906020</v>
      </c>
      <c r="AA139" s="338" t="s">
        <v>712</v>
      </c>
      <c r="AB139" s="339">
        <v>12820</v>
      </c>
      <c r="AC139" s="338" t="s">
        <v>713</v>
      </c>
      <c r="AD139" s="337">
        <v>43853</v>
      </c>
      <c r="AE139" s="337">
        <v>44173</v>
      </c>
      <c r="AF139" s="339" t="s">
        <v>674</v>
      </c>
      <c r="AG139" s="339" t="s">
        <v>675</v>
      </c>
    </row>
    <row r="140" spans="1:33" ht="272.45" customHeight="1" x14ac:dyDescent="0.35">
      <c r="A140" s="112">
        <f t="shared" si="2"/>
        <v>117</v>
      </c>
      <c r="B140" s="113" t="s">
        <v>309</v>
      </c>
      <c r="C140" s="113" t="s">
        <v>208</v>
      </c>
      <c r="D140" s="120">
        <v>80101706</v>
      </c>
      <c r="E140" s="113" t="s">
        <v>433</v>
      </c>
      <c r="F140" s="113" t="s">
        <v>66</v>
      </c>
      <c r="G140" s="113">
        <v>1</v>
      </c>
      <c r="H140" s="122" t="s">
        <v>96</v>
      </c>
      <c r="I140" s="113">
        <v>11.5</v>
      </c>
      <c r="J140" s="113" t="s">
        <v>211</v>
      </c>
      <c r="K140" s="113" t="s">
        <v>105</v>
      </c>
      <c r="L140" s="113" t="s">
        <v>305</v>
      </c>
      <c r="M140" s="283">
        <v>104489000</v>
      </c>
      <c r="N140" s="283">
        <v>104489000</v>
      </c>
      <c r="O140" s="113" t="s">
        <v>71</v>
      </c>
      <c r="P140" s="113" t="s">
        <v>72</v>
      </c>
      <c r="Q140" s="113" t="s">
        <v>223</v>
      </c>
      <c r="S140" s="352" t="s">
        <v>714</v>
      </c>
      <c r="T140" s="336" t="s">
        <v>715</v>
      </c>
      <c r="U140" s="337">
        <v>43840</v>
      </c>
      <c r="V140" s="338" t="s">
        <v>716</v>
      </c>
      <c r="W140" s="339" t="s">
        <v>559</v>
      </c>
      <c r="X140" s="354">
        <v>104489000</v>
      </c>
      <c r="Y140" s="355">
        <v>0</v>
      </c>
      <c r="Z140" s="354">
        <v>104489000</v>
      </c>
      <c r="AA140" s="338" t="s">
        <v>717</v>
      </c>
      <c r="AB140" s="339">
        <v>1820</v>
      </c>
      <c r="AC140" s="338" t="s">
        <v>718</v>
      </c>
      <c r="AD140" s="337">
        <v>43840</v>
      </c>
      <c r="AE140" s="337">
        <v>44189</v>
      </c>
      <c r="AF140" s="339" t="s">
        <v>719</v>
      </c>
      <c r="AG140" s="339" t="s">
        <v>208</v>
      </c>
    </row>
    <row r="141" spans="1:33" ht="272.45" customHeight="1" x14ac:dyDescent="0.35">
      <c r="A141" s="112">
        <f t="shared" si="2"/>
        <v>118</v>
      </c>
      <c r="B141" s="113" t="s">
        <v>309</v>
      </c>
      <c r="C141" s="113" t="s">
        <v>208</v>
      </c>
      <c r="D141" s="120">
        <v>80101706</v>
      </c>
      <c r="E141" s="113" t="s">
        <v>434</v>
      </c>
      <c r="F141" s="113" t="s">
        <v>66</v>
      </c>
      <c r="G141" s="113">
        <v>1</v>
      </c>
      <c r="H141" s="122" t="s">
        <v>96</v>
      </c>
      <c r="I141" s="113">
        <v>11.5</v>
      </c>
      <c r="J141" s="113" t="s">
        <v>211</v>
      </c>
      <c r="K141" s="113" t="s">
        <v>105</v>
      </c>
      <c r="L141" s="113" t="s">
        <v>305</v>
      </c>
      <c r="M141" s="283">
        <v>78814560</v>
      </c>
      <c r="N141" s="283">
        <v>78814560</v>
      </c>
      <c r="O141" s="113" t="s">
        <v>71</v>
      </c>
      <c r="P141" s="113" t="s">
        <v>72</v>
      </c>
      <c r="Q141" s="113" t="s">
        <v>223</v>
      </c>
      <c r="S141" s="352" t="s">
        <v>720</v>
      </c>
      <c r="T141" s="336" t="s">
        <v>721</v>
      </c>
      <c r="U141" s="337">
        <v>43840</v>
      </c>
      <c r="V141" s="338" t="s">
        <v>722</v>
      </c>
      <c r="W141" s="339" t="s">
        <v>559</v>
      </c>
      <c r="X141" s="354">
        <v>78814560</v>
      </c>
      <c r="Y141" s="355">
        <v>0</v>
      </c>
      <c r="Z141" s="354">
        <v>78814560</v>
      </c>
      <c r="AA141" s="338" t="s">
        <v>723</v>
      </c>
      <c r="AB141" s="339">
        <v>1720</v>
      </c>
      <c r="AC141" s="338" t="s">
        <v>718</v>
      </c>
      <c r="AD141" s="337">
        <v>43840</v>
      </c>
      <c r="AE141" s="337">
        <v>44189</v>
      </c>
      <c r="AF141" s="339" t="s">
        <v>719</v>
      </c>
      <c r="AG141" s="339" t="s">
        <v>208</v>
      </c>
    </row>
    <row r="142" spans="1:33" ht="272.45" customHeight="1" x14ac:dyDescent="0.35">
      <c r="A142" s="112">
        <f t="shared" si="2"/>
        <v>119</v>
      </c>
      <c r="B142" s="113" t="s">
        <v>309</v>
      </c>
      <c r="C142" s="113" t="s">
        <v>208</v>
      </c>
      <c r="D142" s="120">
        <v>80101706</v>
      </c>
      <c r="E142" s="113" t="s">
        <v>435</v>
      </c>
      <c r="F142" s="113" t="s">
        <v>66</v>
      </c>
      <c r="G142" s="113">
        <v>1</v>
      </c>
      <c r="H142" s="122" t="s">
        <v>96</v>
      </c>
      <c r="I142" s="113">
        <v>10.5</v>
      </c>
      <c r="J142" s="113" t="s">
        <v>211</v>
      </c>
      <c r="K142" s="113" t="s">
        <v>105</v>
      </c>
      <c r="L142" s="113" t="s">
        <v>300</v>
      </c>
      <c r="M142" s="283">
        <v>53425680</v>
      </c>
      <c r="N142" s="283">
        <v>53425680</v>
      </c>
      <c r="O142" s="113" t="s">
        <v>71</v>
      </c>
      <c r="P142" s="113" t="s">
        <v>72</v>
      </c>
      <c r="Q142" s="113" t="s">
        <v>223</v>
      </c>
      <c r="S142" s="352" t="s">
        <v>724</v>
      </c>
      <c r="T142" s="336" t="s">
        <v>725</v>
      </c>
      <c r="U142" s="337">
        <v>43852</v>
      </c>
      <c r="V142" s="338" t="s">
        <v>726</v>
      </c>
      <c r="W142" s="339" t="s">
        <v>559</v>
      </c>
      <c r="X142" s="354">
        <v>53425680</v>
      </c>
      <c r="Y142" s="355">
        <v>0</v>
      </c>
      <c r="Z142" s="354">
        <v>53425680</v>
      </c>
      <c r="AA142" s="338" t="s">
        <v>727</v>
      </c>
      <c r="AB142" s="339">
        <v>8220</v>
      </c>
      <c r="AC142" s="338" t="s">
        <v>728</v>
      </c>
      <c r="AD142" s="337">
        <v>43852</v>
      </c>
      <c r="AE142" s="337">
        <v>44171</v>
      </c>
      <c r="AF142" s="339" t="s">
        <v>719</v>
      </c>
      <c r="AG142" s="339" t="s">
        <v>208</v>
      </c>
    </row>
    <row r="143" spans="1:33" ht="272.45" customHeight="1" x14ac:dyDescent="0.35">
      <c r="A143" s="112">
        <f t="shared" si="2"/>
        <v>120</v>
      </c>
      <c r="B143" s="113" t="s">
        <v>309</v>
      </c>
      <c r="C143" s="113" t="s">
        <v>208</v>
      </c>
      <c r="D143" s="120">
        <v>80101706</v>
      </c>
      <c r="E143" s="113" t="s">
        <v>436</v>
      </c>
      <c r="F143" s="113" t="s">
        <v>66</v>
      </c>
      <c r="G143" s="113">
        <v>1</v>
      </c>
      <c r="H143" s="122" t="s">
        <v>96</v>
      </c>
      <c r="I143" s="113">
        <v>11</v>
      </c>
      <c r="J143" s="113" t="s">
        <v>211</v>
      </c>
      <c r="K143" s="113" t="s">
        <v>105</v>
      </c>
      <c r="L143" s="113" t="s">
        <v>300</v>
      </c>
      <c r="M143" s="283">
        <v>55969760</v>
      </c>
      <c r="N143" s="283">
        <v>55969760</v>
      </c>
      <c r="O143" s="113" t="s">
        <v>71</v>
      </c>
      <c r="P143" s="113" t="s">
        <v>72</v>
      </c>
      <c r="Q143" s="113" t="s">
        <v>223</v>
      </c>
      <c r="S143" s="352" t="s">
        <v>729</v>
      </c>
      <c r="T143" s="336" t="s">
        <v>730</v>
      </c>
      <c r="U143" s="337">
        <v>43852</v>
      </c>
      <c r="V143" s="338" t="s">
        <v>731</v>
      </c>
      <c r="W143" s="339" t="s">
        <v>559</v>
      </c>
      <c r="X143" s="354">
        <v>54800000</v>
      </c>
      <c r="Y143" s="355">
        <v>0</v>
      </c>
      <c r="Z143" s="354">
        <v>54800000</v>
      </c>
      <c r="AA143" s="338" t="s">
        <v>732</v>
      </c>
      <c r="AB143" s="339">
        <v>8120</v>
      </c>
      <c r="AC143" s="338" t="s">
        <v>733</v>
      </c>
      <c r="AD143" s="337">
        <v>43852</v>
      </c>
      <c r="AE143" s="337">
        <v>44129</v>
      </c>
      <c r="AF143" s="339" t="s">
        <v>719</v>
      </c>
      <c r="AG143" s="339" t="s">
        <v>208</v>
      </c>
    </row>
    <row r="144" spans="1:33" ht="272.45" customHeight="1" x14ac:dyDescent="0.35">
      <c r="A144" s="112">
        <f t="shared" si="2"/>
        <v>121</v>
      </c>
      <c r="B144" s="113" t="s">
        <v>309</v>
      </c>
      <c r="C144" s="113" t="s">
        <v>208</v>
      </c>
      <c r="D144" s="120">
        <v>80101706</v>
      </c>
      <c r="E144" s="113" t="s">
        <v>437</v>
      </c>
      <c r="F144" s="113" t="s">
        <v>66</v>
      </c>
      <c r="G144" s="113">
        <v>1</v>
      </c>
      <c r="H144" s="122" t="s">
        <v>96</v>
      </c>
      <c r="I144" s="113">
        <v>10.5</v>
      </c>
      <c r="J144" s="113" t="s">
        <v>211</v>
      </c>
      <c r="K144" s="113" t="s">
        <v>105</v>
      </c>
      <c r="L144" s="113" t="s">
        <v>300</v>
      </c>
      <c r="M144" s="283">
        <v>22896720</v>
      </c>
      <c r="N144" s="283">
        <v>22896720</v>
      </c>
      <c r="O144" s="113" t="s">
        <v>71</v>
      </c>
      <c r="P144" s="113" t="s">
        <v>72</v>
      </c>
      <c r="Q144" s="113" t="s">
        <v>223</v>
      </c>
      <c r="S144" s="352" t="s">
        <v>734</v>
      </c>
      <c r="T144" s="336" t="s">
        <v>735</v>
      </c>
      <c r="U144" s="337">
        <v>43852</v>
      </c>
      <c r="V144" s="338" t="s">
        <v>736</v>
      </c>
      <c r="W144" s="339" t="s">
        <v>551</v>
      </c>
      <c r="X144" s="354">
        <v>22896720</v>
      </c>
      <c r="Y144" s="355">
        <v>0</v>
      </c>
      <c r="Z144" s="354">
        <v>22896720</v>
      </c>
      <c r="AA144" s="338" t="s">
        <v>737</v>
      </c>
      <c r="AB144" s="339">
        <v>8020</v>
      </c>
      <c r="AC144" s="338" t="s">
        <v>738</v>
      </c>
      <c r="AD144" s="337">
        <v>43852</v>
      </c>
      <c r="AE144" s="337">
        <v>44171</v>
      </c>
      <c r="AF144" s="339" t="s">
        <v>719</v>
      </c>
      <c r="AG144" s="339" t="s">
        <v>208</v>
      </c>
    </row>
    <row r="145" spans="1:33" ht="272.45" customHeight="1" x14ac:dyDescent="0.35">
      <c r="A145" s="112">
        <f t="shared" si="2"/>
        <v>122</v>
      </c>
      <c r="B145" s="113" t="s">
        <v>309</v>
      </c>
      <c r="C145" s="113" t="s">
        <v>208</v>
      </c>
      <c r="D145" s="120">
        <v>80101706</v>
      </c>
      <c r="E145" s="113" t="s">
        <v>438</v>
      </c>
      <c r="F145" s="113" t="s">
        <v>66</v>
      </c>
      <c r="G145" s="113">
        <v>1</v>
      </c>
      <c r="H145" s="122" t="s">
        <v>96</v>
      </c>
      <c r="I145" s="113">
        <v>10.5</v>
      </c>
      <c r="J145" s="113" t="s">
        <v>211</v>
      </c>
      <c r="K145" s="113" t="s">
        <v>105</v>
      </c>
      <c r="L145" s="113" t="s">
        <v>300</v>
      </c>
      <c r="M145" s="283">
        <v>53425680</v>
      </c>
      <c r="N145" s="283">
        <v>53425680</v>
      </c>
      <c r="O145" s="113" t="s">
        <v>71</v>
      </c>
      <c r="P145" s="113" t="s">
        <v>72</v>
      </c>
      <c r="Q145" s="113" t="s">
        <v>223</v>
      </c>
      <c r="S145" s="352" t="s">
        <v>739</v>
      </c>
      <c r="T145" s="336" t="s">
        <v>740</v>
      </c>
      <c r="U145" s="337">
        <v>43854</v>
      </c>
      <c r="V145" s="338" t="s">
        <v>741</v>
      </c>
      <c r="W145" s="339" t="s">
        <v>559</v>
      </c>
      <c r="X145" s="354">
        <v>53425680</v>
      </c>
      <c r="Y145" s="355">
        <v>0</v>
      </c>
      <c r="Z145" s="354">
        <v>53425680</v>
      </c>
      <c r="AA145" s="338" t="s">
        <v>742</v>
      </c>
      <c r="AB145" s="348">
        <v>6920</v>
      </c>
      <c r="AC145" s="346" t="s">
        <v>743</v>
      </c>
      <c r="AD145" s="347">
        <v>43854</v>
      </c>
      <c r="AE145" s="347">
        <v>44173</v>
      </c>
      <c r="AF145" s="339" t="s">
        <v>719</v>
      </c>
      <c r="AG145" s="339" t="s">
        <v>208</v>
      </c>
    </row>
    <row r="146" spans="1:33" ht="272.45" customHeight="1" x14ac:dyDescent="0.35">
      <c r="A146" s="112">
        <f t="shared" si="2"/>
        <v>123</v>
      </c>
      <c r="B146" s="113" t="s">
        <v>389</v>
      </c>
      <c r="C146" s="113" t="s">
        <v>208</v>
      </c>
      <c r="D146" s="120">
        <v>80101706</v>
      </c>
      <c r="E146" s="113" t="s">
        <v>439</v>
      </c>
      <c r="F146" s="113" t="s">
        <v>66</v>
      </c>
      <c r="G146" s="113">
        <v>1</v>
      </c>
      <c r="H146" s="122" t="s">
        <v>96</v>
      </c>
      <c r="I146" s="113">
        <v>11.5</v>
      </c>
      <c r="J146" s="113" t="s">
        <v>211</v>
      </c>
      <c r="K146" s="113" t="s">
        <v>105</v>
      </c>
      <c r="L146" s="113" t="s">
        <v>227</v>
      </c>
      <c r="M146" s="283">
        <v>104489000</v>
      </c>
      <c r="N146" s="283">
        <v>104489000</v>
      </c>
      <c r="O146" s="113" t="s">
        <v>71</v>
      </c>
      <c r="P146" s="113" t="s">
        <v>72</v>
      </c>
      <c r="Q146" s="113" t="s">
        <v>223</v>
      </c>
      <c r="S146" s="352" t="s">
        <v>744</v>
      </c>
      <c r="T146" s="336" t="s">
        <v>745</v>
      </c>
      <c r="U146" s="337">
        <v>43839</v>
      </c>
      <c r="V146" s="338" t="s">
        <v>746</v>
      </c>
      <c r="W146" s="339" t="s">
        <v>559</v>
      </c>
      <c r="X146" s="354">
        <v>104489000</v>
      </c>
      <c r="Y146" s="355">
        <v>0</v>
      </c>
      <c r="Z146" s="354">
        <v>104489000</v>
      </c>
      <c r="AA146" s="338" t="s">
        <v>747</v>
      </c>
      <c r="AB146" s="339">
        <v>720</v>
      </c>
      <c r="AC146" s="338" t="s">
        <v>603</v>
      </c>
      <c r="AD146" s="337">
        <v>43840</v>
      </c>
      <c r="AE146" s="337">
        <v>44189</v>
      </c>
      <c r="AF146" s="339" t="s">
        <v>719</v>
      </c>
      <c r="AG146" s="339" t="s">
        <v>208</v>
      </c>
    </row>
    <row r="147" spans="1:33" ht="272.45" customHeight="1" x14ac:dyDescent="0.35">
      <c r="A147" s="112">
        <f t="shared" si="2"/>
        <v>124</v>
      </c>
      <c r="B147" s="113" t="s">
        <v>309</v>
      </c>
      <c r="C147" s="113" t="s">
        <v>208</v>
      </c>
      <c r="D147" s="120">
        <v>80101706</v>
      </c>
      <c r="E147" s="113" t="s">
        <v>440</v>
      </c>
      <c r="F147" s="113" t="s">
        <v>66</v>
      </c>
      <c r="G147" s="113">
        <v>1</v>
      </c>
      <c r="H147" s="122" t="s">
        <v>96</v>
      </c>
      <c r="I147" s="113">
        <v>10.5</v>
      </c>
      <c r="J147" s="113" t="s">
        <v>211</v>
      </c>
      <c r="K147" s="113" t="s">
        <v>105</v>
      </c>
      <c r="L147" s="113" t="s">
        <v>300</v>
      </c>
      <c r="M147" s="283">
        <v>49064400</v>
      </c>
      <c r="N147" s="283">
        <v>49064400</v>
      </c>
      <c r="O147" s="113" t="s">
        <v>71</v>
      </c>
      <c r="P147" s="113" t="s">
        <v>72</v>
      </c>
      <c r="Q147" s="113" t="s">
        <v>223</v>
      </c>
      <c r="S147" s="352" t="s">
        <v>748</v>
      </c>
      <c r="T147" s="336" t="s">
        <v>749</v>
      </c>
      <c r="U147" s="337">
        <v>43853</v>
      </c>
      <c r="V147" s="338" t="s">
        <v>750</v>
      </c>
      <c r="W147" s="339" t="s">
        <v>559</v>
      </c>
      <c r="X147" s="354">
        <v>49064400</v>
      </c>
      <c r="Y147" s="355">
        <v>0</v>
      </c>
      <c r="Z147" s="354">
        <v>49064400</v>
      </c>
      <c r="AA147" s="338" t="s">
        <v>751</v>
      </c>
      <c r="AB147" s="348">
        <v>6820</v>
      </c>
      <c r="AC147" s="346" t="s">
        <v>752</v>
      </c>
      <c r="AD147" s="347">
        <v>43853</v>
      </c>
      <c r="AE147" s="347">
        <v>44172</v>
      </c>
      <c r="AF147" s="339" t="s">
        <v>719</v>
      </c>
      <c r="AG147" s="339" t="s">
        <v>208</v>
      </c>
    </row>
    <row r="148" spans="1:33" ht="272.45" customHeight="1" x14ac:dyDescent="0.35">
      <c r="A148" s="112">
        <f t="shared" si="2"/>
        <v>125</v>
      </c>
      <c r="B148" s="113" t="s">
        <v>394</v>
      </c>
      <c r="C148" s="113" t="s">
        <v>208</v>
      </c>
      <c r="D148" s="120">
        <v>80101706</v>
      </c>
      <c r="E148" s="113" t="s">
        <v>441</v>
      </c>
      <c r="F148" s="113" t="s">
        <v>66</v>
      </c>
      <c r="G148" s="113">
        <v>1</v>
      </c>
      <c r="H148" s="122" t="s">
        <v>96</v>
      </c>
      <c r="I148" s="113">
        <v>10.5</v>
      </c>
      <c r="J148" s="113" t="s">
        <v>211</v>
      </c>
      <c r="K148" s="113" t="s">
        <v>105</v>
      </c>
      <c r="L148" s="113" t="s">
        <v>302</v>
      </c>
      <c r="M148" s="283">
        <v>100309440</v>
      </c>
      <c r="N148" s="283">
        <v>100309440</v>
      </c>
      <c r="O148" s="113" t="s">
        <v>71</v>
      </c>
      <c r="P148" s="113" t="s">
        <v>72</v>
      </c>
      <c r="Q148" s="113" t="s">
        <v>223</v>
      </c>
      <c r="S148" s="352" t="s">
        <v>753</v>
      </c>
      <c r="T148" s="336" t="s">
        <v>754</v>
      </c>
      <c r="U148" s="337">
        <v>43859</v>
      </c>
      <c r="V148" s="338" t="s">
        <v>755</v>
      </c>
      <c r="W148" s="339" t="s">
        <v>559</v>
      </c>
      <c r="X148" s="354">
        <v>100309440</v>
      </c>
      <c r="Y148" s="355">
        <v>0</v>
      </c>
      <c r="Z148" s="354">
        <v>100309440</v>
      </c>
      <c r="AA148" s="338" t="s">
        <v>756</v>
      </c>
      <c r="AB148" s="339">
        <v>17720</v>
      </c>
      <c r="AC148" s="338" t="s">
        <v>757</v>
      </c>
      <c r="AD148" s="337">
        <v>43859</v>
      </c>
      <c r="AE148" s="337">
        <v>44178</v>
      </c>
      <c r="AF148" s="339" t="s">
        <v>719</v>
      </c>
      <c r="AG148" s="339" t="s">
        <v>208</v>
      </c>
    </row>
    <row r="149" spans="1:33" ht="272.45" customHeight="1" x14ac:dyDescent="0.35">
      <c r="A149" s="112">
        <f t="shared" si="2"/>
        <v>126</v>
      </c>
      <c r="B149" s="113" t="s">
        <v>394</v>
      </c>
      <c r="C149" s="113" t="s">
        <v>208</v>
      </c>
      <c r="D149" s="120">
        <v>80101706</v>
      </c>
      <c r="E149" s="113" t="s">
        <v>442</v>
      </c>
      <c r="F149" s="113" t="s">
        <v>66</v>
      </c>
      <c r="G149" s="113">
        <v>1</v>
      </c>
      <c r="H149" s="122" t="s">
        <v>96</v>
      </c>
      <c r="I149" s="113">
        <v>10.5</v>
      </c>
      <c r="J149" s="113" t="s">
        <v>211</v>
      </c>
      <c r="K149" s="113" t="s">
        <v>105</v>
      </c>
      <c r="L149" s="113" t="s">
        <v>302</v>
      </c>
      <c r="M149" s="283">
        <v>100309440</v>
      </c>
      <c r="N149" s="283">
        <v>100309440</v>
      </c>
      <c r="O149" s="113" t="s">
        <v>71</v>
      </c>
      <c r="P149" s="113" t="s">
        <v>72</v>
      </c>
      <c r="Q149" s="113" t="s">
        <v>223</v>
      </c>
      <c r="S149" s="352" t="s">
        <v>758</v>
      </c>
      <c r="T149" s="336" t="s">
        <v>759</v>
      </c>
      <c r="U149" s="337">
        <v>43859</v>
      </c>
      <c r="V149" s="338" t="s">
        <v>755</v>
      </c>
      <c r="W149" s="339" t="s">
        <v>559</v>
      </c>
      <c r="X149" s="354">
        <v>100309440</v>
      </c>
      <c r="Y149" s="355">
        <v>0</v>
      </c>
      <c r="Z149" s="354">
        <v>100309440</v>
      </c>
      <c r="AA149" s="338" t="s">
        <v>760</v>
      </c>
      <c r="AB149" s="339">
        <v>17820</v>
      </c>
      <c r="AC149" s="338" t="s">
        <v>757</v>
      </c>
      <c r="AD149" s="337">
        <v>43859</v>
      </c>
      <c r="AE149" s="337">
        <v>44178</v>
      </c>
      <c r="AF149" s="339" t="s">
        <v>719</v>
      </c>
      <c r="AG149" s="339" t="s">
        <v>208</v>
      </c>
    </row>
    <row r="150" spans="1:33" ht="272.45" customHeight="1" x14ac:dyDescent="0.35">
      <c r="A150" s="112">
        <f t="shared" si="2"/>
        <v>127</v>
      </c>
      <c r="B150" s="113" t="s">
        <v>443</v>
      </c>
      <c r="C150" s="113" t="s">
        <v>208</v>
      </c>
      <c r="D150" s="120">
        <v>80101706</v>
      </c>
      <c r="E150" s="113" t="s">
        <v>444</v>
      </c>
      <c r="F150" s="113" t="s">
        <v>66</v>
      </c>
      <c r="G150" s="113">
        <v>1</v>
      </c>
      <c r="H150" s="122" t="s">
        <v>96</v>
      </c>
      <c r="I150" s="113">
        <v>10.5</v>
      </c>
      <c r="J150" s="113" t="s">
        <v>211</v>
      </c>
      <c r="K150" s="113" t="s">
        <v>105</v>
      </c>
      <c r="L150" s="113" t="s">
        <v>300</v>
      </c>
      <c r="M150" s="283">
        <v>104489000</v>
      </c>
      <c r="N150" s="283">
        <v>104489000</v>
      </c>
      <c r="O150" s="113" t="s">
        <v>71</v>
      </c>
      <c r="P150" s="113" t="s">
        <v>72</v>
      </c>
      <c r="Q150" s="113" t="s">
        <v>223</v>
      </c>
      <c r="S150" s="352" t="s">
        <v>761</v>
      </c>
      <c r="T150" s="336" t="s">
        <v>762</v>
      </c>
      <c r="U150" s="337">
        <v>43850</v>
      </c>
      <c r="V150" s="338" t="s">
        <v>763</v>
      </c>
      <c r="W150" s="339" t="s">
        <v>559</v>
      </c>
      <c r="X150" s="354">
        <v>100551733</v>
      </c>
      <c r="Y150" s="355">
        <v>0</v>
      </c>
      <c r="Z150" s="354">
        <v>100551733</v>
      </c>
      <c r="AA150" s="338" t="s">
        <v>764</v>
      </c>
      <c r="AB150" s="339">
        <v>5920</v>
      </c>
      <c r="AC150" s="338" t="s">
        <v>765</v>
      </c>
      <c r="AD150" s="337">
        <v>43850</v>
      </c>
      <c r="AE150" s="337">
        <v>44186</v>
      </c>
      <c r="AF150" s="339" t="s">
        <v>719</v>
      </c>
      <c r="AG150" s="339" t="s">
        <v>208</v>
      </c>
    </row>
    <row r="151" spans="1:33" ht="272.45" customHeight="1" x14ac:dyDescent="0.35">
      <c r="A151" s="112">
        <f t="shared" si="2"/>
        <v>128</v>
      </c>
      <c r="B151" s="113" t="s">
        <v>443</v>
      </c>
      <c r="C151" s="113" t="s">
        <v>208</v>
      </c>
      <c r="D151" s="120">
        <v>80101706</v>
      </c>
      <c r="E151" s="113" t="s">
        <v>445</v>
      </c>
      <c r="F151" s="113" t="s">
        <v>66</v>
      </c>
      <c r="G151" s="113">
        <v>1</v>
      </c>
      <c r="H151" s="122" t="s">
        <v>96</v>
      </c>
      <c r="I151" s="113">
        <v>10.5</v>
      </c>
      <c r="J151" s="113" t="s">
        <v>211</v>
      </c>
      <c r="K151" s="113" t="s">
        <v>105</v>
      </c>
      <c r="L151" s="113" t="s">
        <v>300</v>
      </c>
      <c r="M151" s="283">
        <v>104489000</v>
      </c>
      <c r="N151" s="283">
        <v>104489000</v>
      </c>
      <c r="O151" s="113" t="s">
        <v>71</v>
      </c>
      <c r="P151" s="113" t="s">
        <v>72</v>
      </c>
      <c r="Q151" s="113" t="s">
        <v>223</v>
      </c>
      <c r="S151" s="352" t="s">
        <v>766</v>
      </c>
      <c r="T151" s="336" t="s">
        <v>767</v>
      </c>
      <c r="U151" s="337">
        <v>43850</v>
      </c>
      <c r="V151" s="338" t="s">
        <v>768</v>
      </c>
      <c r="W151" s="339" t="s">
        <v>559</v>
      </c>
      <c r="X151" s="354">
        <v>100551733</v>
      </c>
      <c r="Y151" s="355">
        <v>0</v>
      </c>
      <c r="Z151" s="354">
        <v>100551733</v>
      </c>
      <c r="AA151" s="338" t="s">
        <v>769</v>
      </c>
      <c r="AB151" s="339">
        <v>7920</v>
      </c>
      <c r="AC151" s="338" t="s">
        <v>770</v>
      </c>
      <c r="AD151" s="337">
        <v>43850</v>
      </c>
      <c r="AE151" s="337">
        <v>44186</v>
      </c>
      <c r="AF151" s="339" t="s">
        <v>719</v>
      </c>
      <c r="AG151" s="339" t="s">
        <v>208</v>
      </c>
    </row>
    <row r="152" spans="1:33" ht="272.45" customHeight="1" x14ac:dyDescent="0.35">
      <c r="A152" s="112">
        <f t="shared" si="2"/>
        <v>129</v>
      </c>
      <c r="B152" s="113" t="s">
        <v>443</v>
      </c>
      <c r="C152" s="113" t="s">
        <v>208</v>
      </c>
      <c r="D152" s="120">
        <v>80101706</v>
      </c>
      <c r="E152" s="113" t="s">
        <v>446</v>
      </c>
      <c r="F152" s="113" t="s">
        <v>66</v>
      </c>
      <c r="G152" s="113">
        <v>1</v>
      </c>
      <c r="H152" s="122" t="s">
        <v>96</v>
      </c>
      <c r="I152" s="113">
        <v>10.5</v>
      </c>
      <c r="J152" s="113" t="s">
        <v>211</v>
      </c>
      <c r="K152" s="113" t="s">
        <v>105</v>
      </c>
      <c r="L152" s="113" t="s">
        <v>300</v>
      </c>
      <c r="M152" s="283">
        <v>104489000</v>
      </c>
      <c r="N152" s="283">
        <v>104489000</v>
      </c>
      <c r="O152" s="113" t="s">
        <v>71</v>
      </c>
      <c r="P152" s="113" t="s">
        <v>72</v>
      </c>
      <c r="Q152" s="113" t="s">
        <v>223</v>
      </c>
      <c r="S152" s="352" t="s">
        <v>771</v>
      </c>
      <c r="T152" s="336" t="s">
        <v>772</v>
      </c>
      <c r="U152" s="337">
        <v>43850</v>
      </c>
      <c r="V152" s="338" t="s">
        <v>773</v>
      </c>
      <c r="W152" s="339" t="s">
        <v>559</v>
      </c>
      <c r="X152" s="354">
        <v>100551733</v>
      </c>
      <c r="Y152" s="355">
        <v>0</v>
      </c>
      <c r="Z152" s="354">
        <v>100551733</v>
      </c>
      <c r="AA152" s="338" t="s">
        <v>774</v>
      </c>
      <c r="AB152" s="339">
        <v>6020</v>
      </c>
      <c r="AC152" s="338" t="s">
        <v>775</v>
      </c>
      <c r="AD152" s="337">
        <v>43850</v>
      </c>
      <c r="AE152" s="337">
        <v>44183</v>
      </c>
      <c r="AF152" s="339" t="s">
        <v>719</v>
      </c>
      <c r="AG152" s="339" t="s">
        <v>208</v>
      </c>
    </row>
    <row r="153" spans="1:33" ht="272.45" customHeight="1" x14ac:dyDescent="0.35">
      <c r="A153" s="112">
        <f t="shared" si="2"/>
        <v>130</v>
      </c>
      <c r="B153" s="113" t="s">
        <v>443</v>
      </c>
      <c r="C153" s="113" t="s">
        <v>208</v>
      </c>
      <c r="D153" s="120">
        <v>80101706</v>
      </c>
      <c r="E153" s="113" t="s">
        <v>447</v>
      </c>
      <c r="F153" s="113" t="s">
        <v>66</v>
      </c>
      <c r="G153" s="113">
        <v>1</v>
      </c>
      <c r="H153" s="122" t="s">
        <v>96</v>
      </c>
      <c r="I153" s="113">
        <v>10.5</v>
      </c>
      <c r="J153" s="113" t="s">
        <v>211</v>
      </c>
      <c r="K153" s="113" t="s">
        <v>105</v>
      </c>
      <c r="L153" s="113" t="s">
        <v>300</v>
      </c>
      <c r="M153" s="283">
        <v>104489000</v>
      </c>
      <c r="N153" s="283">
        <v>104489000</v>
      </c>
      <c r="O153" s="113" t="s">
        <v>71</v>
      </c>
      <c r="P153" s="113" t="s">
        <v>72</v>
      </c>
      <c r="Q153" s="113" t="s">
        <v>223</v>
      </c>
      <c r="S153" s="352" t="s">
        <v>776</v>
      </c>
      <c r="T153" s="336" t="s">
        <v>777</v>
      </c>
      <c r="U153" s="337">
        <v>43850</v>
      </c>
      <c r="V153" s="338" t="s">
        <v>768</v>
      </c>
      <c r="W153" s="339" t="s">
        <v>559</v>
      </c>
      <c r="X153" s="354">
        <v>100551733</v>
      </c>
      <c r="Y153" s="355">
        <v>0</v>
      </c>
      <c r="Z153" s="354">
        <v>100551733</v>
      </c>
      <c r="AA153" s="338" t="s">
        <v>769</v>
      </c>
      <c r="AB153" s="339">
        <v>7820</v>
      </c>
      <c r="AC153" s="338" t="s">
        <v>770</v>
      </c>
      <c r="AD153" s="337">
        <v>43850</v>
      </c>
      <c r="AE153" s="337">
        <v>44186</v>
      </c>
      <c r="AF153" s="339" t="s">
        <v>719</v>
      </c>
      <c r="AG153" s="339" t="s">
        <v>208</v>
      </c>
    </row>
    <row r="154" spans="1:33" ht="272.45" customHeight="1" x14ac:dyDescent="0.35">
      <c r="A154" s="112">
        <f t="shared" si="2"/>
        <v>131</v>
      </c>
      <c r="B154" s="113" t="s">
        <v>443</v>
      </c>
      <c r="C154" s="113" t="s">
        <v>208</v>
      </c>
      <c r="D154" s="120">
        <v>80101706</v>
      </c>
      <c r="E154" s="113" t="s">
        <v>448</v>
      </c>
      <c r="F154" s="113" t="s">
        <v>66</v>
      </c>
      <c r="G154" s="113">
        <v>1</v>
      </c>
      <c r="H154" s="122" t="s">
        <v>96</v>
      </c>
      <c r="I154" s="113">
        <v>10.5</v>
      </c>
      <c r="J154" s="113" t="s">
        <v>211</v>
      </c>
      <c r="K154" s="113" t="s">
        <v>105</v>
      </c>
      <c r="L154" s="113" t="s">
        <v>300</v>
      </c>
      <c r="M154" s="283">
        <v>104489000</v>
      </c>
      <c r="N154" s="283">
        <v>104489000</v>
      </c>
      <c r="O154" s="113" t="s">
        <v>71</v>
      </c>
      <c r="P154" s="113" t="s">
        <v>72</v>
      </c>
      <c r="Q154" s="113" t="s">
        <v>223</v>
      </c>
      <c r="S154" s="352" t="s">
        <v>778</v>
      </c>
      <c r="T154" s="336" t="s">
        <v>779</v>
      </c>
      <c r="U154" s="337">
        <v>43850</v>
      </c>
      <c r="V154" s="338" t="s">
        <v>763</v>
      </c>
      <c r="W154" s="339" t="s">
        <v>559</v>
      </c>
      <c r="X154" s="354">
        <v>100551733</v>
      </c>
      <c r="Y154" s="355">
        <v>0</v>
      </c>
      <c r="Z154" s="354">
        <v>100551733</v>
      </c>
      <c r="AA154" s="338" t="s">
        <v>774</v>
      </c>
      <c r="AB154" s="339">
        <v>6120</v>
      </c>
      <c r="AC154" s="338" t="s">
        <v>765</v>
      </c>
      <c r="AD154" s="337">
        <v>43850</v>
      </c>
      <c r="AE154" s="337">
        <v>44186</v>
      </c>
      <c r="AF154" s="339" t="s">
        <v>719</v>
      </c>
      <c r="AG154" s="339" t="s">
        <v>208</v>
      </c>
    </row>
    <row r="155" spans="1:33" ht="272.45" customHeight="1" x14ac:dyDescent="0.35">
      <c r="A155" s="112">
        <f t="shared" si="2"/>
        <v>132</v>
      </c>
      <c r="B155" s="113" t="s">
        <v>443</v>
      </c>
      <c r="C155" s="113" t="s">
        <v>208</v>
      </c>
      <c r="D155" s="120">
        <v>80101706</v>
      </c>
      <c r="E155" s="113" t="s">
        <v>449</v>
      </c>
      <c r="F155" s="113" t="s">
        <v>66</v>
      </c>
      <c r="G155" s="113">
        <v>1</v>
      </c>
      <c r="H155" s="122" t="s">
        <v>96</v>
      </c>
      <c r="I155" s="113">
        <v>10.5</v>
      </c>
      <c r="J155" s="113" t="s">
        <v>211</v>
      </c>
      <c r="K155" s="113" t="s">
        <v>105</v>
      </c>
      <c r="L155" s="113" t="s">
        <v>300</v>
      </c>
      <c r="M155" s="283">
        <v>104489000</v>
      </c>
      <c r="N155" s="283">
        <v>104489000</v>
      </c>
      <c r="O155" s="113" t="s">
        <v>71</v>
      </c>
      <c r="P155" s="113" t="s">
        <v>72</v>
      </c>
      <c r="Q155" s="113" t="s">
        <v>223</v>
      </c>
      <c r="S155" s="352" t="s">
        <v>780</v>
      </c>
      <c r="T155" s="336" t="s">
        <v>781</v>
      </c>
      <c r="U155" s="337">
        <v>43850</v>
      </c>
      <c r="V155" s="338" t="s">
        <v>782</v>
      </c>
      <c r="W155" s="339" t="s">
        <v>559</v>
      </c>
      <c r="X155" s="354">
        <v>100551733</v>
      </c>
      <c r="Y155" s="355">
        <v>0</v>
      </c>
      <c r="Z155" s="354">
        <v>100551733</v>
      </c>
      <c r="AA155" s="338" t="s">
        <v>774</v>
      </c>
      <c r="AB155" s="339">
        <v>6220</v>
      </c>
      <c r="AC155" s="338" t="s">
        <v>765</v>
      </c>
      <c r="AD155" s="337">
        <v>43850</v>
      </c>
      <c r="AE155" s="337">
        <v>44186</v>
      </c>
      <c r="AF155" s="339" t="s">
        <v>719</v>
      </c>
      <c r="AG155" s="339" t="s">
        <v>208</v>
      </c>
    </row>
    <row r="156" spans="1:33" ht="272.45" customHeight="1" x14ac:dyDescent="0.35">
      <c r="A156" s="112">
        <f t="shared" si="2"/>
        <v>133</v>
      </c>
      <c r="B156" s="113" t="s">
        <v>443</v>
      </c>
      <c r="C156" s="113" t="s">
        <v>208</v>
      </c>
      <c r="D156" s="120">
        <v>80101706</v>
      </c>
      <c r="E156" s="113" t="s">
        <v>450</v>
      </c>
      <c r="F156" s="113" t="s">
        <v>66</v>
      </c>
      <c r="G156" s="113">
        <v>1</v>
      </c>
      <c r="H156" s="122" t="s">
        <v>96</v>
      </c>
      <c r="I156" s="113">
        <v>10.5</v>
      </c>
      <c r="J156" s="113" t="s">
        <v>211</v>
      </c>
      <c r="K156" s="113" t="s">
        <v>105</v>
      </c>
      <c r="L156" s="113" t="s">
        <v>300</v>
      </c>
      <c r="M156" s="283">
        <v>104489000</v>
      </c>
      <c r="N156" s="283">
        <v>104489000</v>
      </c>
      <c r="O156" s="113" t="s">
        <v>71</v>
      </c>
      <c r="P156" s="113" t="s">
        <v>72</v>
      </c>
      <c r="Q156" s="113" t="s">
        <v>223</v>
      </c>
      <c r="S156" s="352" t="s">
        <v>783</v>
      </c>
      <c r="T156" s="336" t="s">
        <v>784</v>
      </c>
      <c r="U156" s="337">
        <v>43850</v>
      </c>
      <c r="V156" s="338" t="s">
        <v>768</v>
      </c>
      <c r="W156" s="339" t="s">
        <v>559</v>
      </c>
      <c r="X156" s="354">
        <v>100551733</v>
      </c>
      <c r="Y156" s="355">
        <v>0</v>
      </c>
      <c r="Z156" s="354">
        <v>100551733</v>
      </c>
      <c r="AA156" s="338" t="s">
        <v>769</v>
      </c>
      <c r="AB156" s="339">
        <v>7720</v>
      </c>
      <c r="AC156" s="338" t="s">
        <v>770</v>
      </c>
      <c r="AD156" s="337">
        <v>43850</v>
      </c>
      <c r="AE156" s="337">
        <v>44186</v>
      </c>
      <c r="AF156" s="339" t="s">
        <v>719</v>
      </c>
      <c r="AG156" s="339" t="s">
        <v>208</v>
      </c>
    </row>
    <row r="157" spans="1:33" ht="272.45" customHeight="1" x14ac:dyDescent="0.35">
      <c r="A157" s="112">
        <f t="shared" si="2"/>
        <v>134</v>
      </c>
      <c r="B157" s="113" t="s">
        <v>443</v>
      </c>
      <c r="C157" s="113" t="s">
        <v>208</v>
      </c>
      <c r="D157" s="120">
        <v>80101706</v>
      </c>
      <c r="E157" s="113" t="s">
        <v>451</v>
      </c>
      <c r="F157" s="113" t="s">
        <v>66</v>
      </c>
      <c r="G157" s="113">
        <v>1</v>
      </c>
      <c r="H157" s="122" t="s">
        <v>89</v>
      </c>
      <c r="I157" s="113">
        <v>9</v>
      </c>
      <c r="J157" s="113" t="s">
        <v>211</v>
      </c>
      <c r="K157" s="113" t="s">
        <v>105</v>
      </c>
      <c r="L157" s="113" t="s">
        <v>300</v>
      </c>
      <c r="M157" s="283">
        <v>104489000</v>
      </c>
      <c r="N157" s="283">
        <v>104489000</v>
      </c>
      <c r="O157" s="113" t="s">
        <v>71</v>
      </c>
      <c r="P157" s="113" t="s">
        <v>72</v>
      </c>
      <c r="Q157" s="113" t="s">
        <v>223</v>
      </c>
      <c r="S157" s="336"/>
      <c r="T157" s="336"/>
      <c r="U157" s="347"/>
      <c r="V157" s="338"/>
      <c r="W157" s="339"/>
      <c r="X157" s="340"/>
      <c r="Y157" s="341"/>
      <c r="Z157" s="340"/>
      <c r="AA157" s="338"/>
      <c r="AB157" s="339"/>
      <c r="AC157" s="338"/>
      <c r="AD157" s="337"/>
      <c r="AE157" s="337"/>
      <c r="AF157" s="339"/>
      <c r="AG157" s="342"/>
    </row>
    <row r="158" spans="1:33" ht="272.45" customHeight="1" x14ac:dyDescent="0.35">
      <c r="A158" s="112">
        <f t="shared" si="2"/>
        <v>135</v>
      </c>
      <c r="B158" s="113" t="s">
        <v>443</v>
      </c>
      <c r="C158" s="113" t="s">
        <v>208</v>
      </c>
      <c r="D158" s="120">
        <v>80101706</v>
      </c>
      <c r="E158" s="113" t="s">
        <v>452</v>
      </c>
      <c r="F158" s="113" t="s">
        <v>66</v>
      </c>
      <c r="G158" s="113">
        <v>1</v>
      </c>
      <c r="H158" s="122" t="s">
        <v>96</v>
      </c>
      <c r="I158" s="113">
        <v>10.5</v>
      </c>
      <c r="J158" s="113" t="s">
        <v>211</v>
      </c>
      <c r="K158" s="113" t="s">
        <v>105</v>
      </c>
      <c r="L158" s="113" t="s">
        <v>300</v>
      </c>
      <c r="M158" s="283">
        <v>104489000</v>
      </c>
      <c r="N158" s="283">
        <v>104489000</v>
      </c>
      <c r="O158" s="113" t="s">
        <v>71</v>
      </c>
      <c r="P158" s="113" t="s">
        <v>72</v>
      </c>
      <c r="Q158" s="113" t="s">
        <v>223</v>
      </c>
      <c r="S158" s="352" t="s">
        <v>785</v>
      </c>
      <c r="T158" s="336" t="s">
        <v>786</v>
      </c>
      <c r="U158" s="337">
        <v>43850</v>
      </c>
      <c r="V158" s="338" t="s">
        <v>763</v>
      </c>
      <c r="W158" s="339" t="s">
        <v>559</v>
      </c>
      <c r="X158" s="354">
        <v>100551733</v>
      </c>
      <c r="Y158" s="355">
        <v>0</v>
      </c>
      <c r="Z158" s="354">
        <v>100551733</v>
      </c>
      <c r="AA158" s="338" t="s">
        <v>774</v>
      </c>
      <c r="AB158" s="339">
        <v>6320</v>
      </c>
      <c r="AC158" s="338" t="s">
        <v>770</v>
      </c>
      <c r="AD158" s="337">
        <v>43850</v>
      </c>
      <c r="AE158" s="337">
        <v>44186</v>
      </c>
      <c r="AF158" s="339" t="s">
        <v>719</v>
      </c>
      <c r="AG158" s="339" t="s">
        <v>208</v>
      </c>
    </row>
    <row r="159" spans="1:33" ht="272.45" customHeight="1" x14ac:dyDescent="0.35">
      <c r="A159" s="112">
        <f t="shared" si="2"/>
        <v>136</v>
      </c>
      <c r="B159" s="113" t="s">
        <v>443</v>
      </c>
      <c r="C159" s="113" t="s">
        <v>208</v>
      </c>
      <c r="D159" s="120">
        <v>80101706</v>
      </c>
      <c r="E159" s="113" t="s">
        <v>453</v>
      </c>
      <c r="F159" s="113" t="s">
        <v>66</v>
      </c>
      <c r="G159" s="113">
        <v>1</v>
      </c>
      <c r="H159" s="122" t="s">
        <v>96</v>
      </c>
      <c r="I159" s="113">
        <v>10.5</v>
      </c>
      <c r="J159" s="113" t="s">
        <v>211</v>
      </c>
      <c r="K159" s="113" t="s">
        <v>105</v>
      </c>
      <c r="L159" s="113" t="s">
        <v>300</v>
      </c>
      <c r="M159" s="283">
        <v>104489000</v>
      </c>
      <c r="N159" s="283">
        <v>104489000</v>
      </c>
      <c r="O159" s="113" t="s">
        <v>71</v>
      </c>
      <c r="P159" s="113" t="s">
        <v>72</v>
      </c>
      <c r="Q159" s="113" t="s">
        <v>223</v>
      </c>
      <c r="S159" s="352" t="s">
        <v>787</v>
      </c>
      <c r="T159" s="336" t="s">
        <v>788</v>
      </c>
      <c r="U159" s="337">
        <v>43850</v>
      </c>
      <c r="V159" s="338" t="s">
        <v>789</v>
      </c>
      <c r="W159" s="339" t="s">
        <v>559</v>
      </c>
      <c r="X159" s="354">
        <v>100551733</v>
      </c>
      <c r="Y159" s="355">
        <v>0</v>
      </c>
      <c r="Z159" s="354">
        <v>100551733</v>
      </c>
      <c r="AA159" s="338" t="s">
        <v>774</v>
      </c>
      <c r="AB159" s="339">
        <v>6420</v>
      </c>
      <c r="AC159" s="338" t="s">
        <v>770</v>
      </c>
      <c r="AD159" s="337">
        <v>43850</v>
      </c>
      <c r="AE159" s="337">
        <v>44186</v>
      </c>
      <c r="AF159" s="339" t="s">
        <v>719</v>
      </c>
      <c r="AG159" s="339" t="s">
        <v>208</v>
      </c>
    </row>
    <row r="160" spans="1:33" ht="272.45" customHeight="1" x14ac:dyDescent="0.35">
      <c r="A160" s="112">
        <f t="shared" si="2"/>
        <v>137</v>
      </c>
      <c r="B160" s="113" t="s">
        <v>398</v>
      </c>
      <c r="C160" s="113" t="s">
        <v>208</v>
      </c>
      <c r="D160" s="120">
        <v>80101706</v>
      </c>
      <c r="E160" s="113" t="s">
        <v>454</v>
      </c>
      <c r="F160" s="113" t="s">
        <v>66</v>
      </c>
      <c r="G160" s="113">
        <v>1</v>
      </c>
      <c r="H160" s="122" t="s">
        <v>96</v>
      </c>
      <c r="I160" s="113">
        <v>10.5</v>
      </c>
      <c r="J160" s="113" t="s">
        <v>211</v>
      </c>
      <c r="K160" s="113" t="s">
        <v>105</v>
      </c>
      <c r="L160" s="113" t="s">
        <v>300</v>
      </c>
      <c r="M160" s="283">
        <v>63238560</v>
      </c>
      <c r="N160" s="283">
        <v>63238560</v>
      </c>
      <c r="O160" s="113" t="s">
        <v>71</v>
      </c>
      <c r="P160" s="113" t="s">
        <v>72</v>
      </c>
      <c r="Q160" s="113" t="s">
        <v>223</v>
      </c>
      <c r="S160" s="352" t="s">
        <v>1050</v>
      </c>
      <c r="T160" s="336" t="s">
        <v>1051</v>
      </c>
      <c r="U160" s="337">
        <v>43861</v>
      </c>
      <c r="V160" s="338" t="s">
        <v>1052</v>
      </c>
      <c r="W160" s="339" t="s">
        <v>559</v>
      </c>
      <c r="X160" s="354">
        <v>62636287</v>
      </c>
      <c r="Y160" s="355">
        <v>0</v>
      </c>
      <c r="Z160" s="354">
        <v>62636287</v>
      </c>
      <c r="AA160" s="338" t="s">
        <v>1053</v>
      </c>
      <c r="AB160" s="339">
        <v>15420</v>
      </c>
      <c r="AC160" s="338" t="s">
        <v>1054</v>
      </c>
      <c r="AD160" s="337">
        <v>43864</v>
      </c>
      <c r="AE160" s="337">
        <v>44179</v>
      </c>
      <c r="AF160" s="339" t="s">
        <v>719</v>
      </c>
      <c r="AG160" s="339" t="s">
        <v>208</v>
      </c>
    </row>
    <row r="161" spans="1:33" ht="272.45" customHeight="1" x14ac:dyDescent="0.35">
      <c r="A161" s="112">
        <f t="shared" si="2"/>
        <v>138</v>
      </c>
      <c r="B161" s="113" t="s">
        <v>443</v>
      </c>
      <c r="C161" s="113" t="s">
        <v>208</v>
      </c>
      <c r="D161" s="120">
        <v>80101706</v>
      </c>
      <c r="E161" s="113" t="s">
        <v>455</v>
      </c>
      <c r="F161" s="113" t="s">
        <v>66</v>
      </c>
      <c r="G161" s="113">
        <v>1</v>
      </c>
      <c r="H161" s="122" t="s">
        <v>96</v>
      </c>
      <c r="I161" s="113">
        <v>10.5</v>
      </c>
      <c r="J161" s="113" t="s">
        <v>211</v>
      </c>
      <c r="K161" s="113" t="s">
        <v>105</v>
      </c>
      <c r="L161" s="113" t="s">
        <v>300</v>
      </c>
      <c r="M161" s="283">
        <v>104489000</v>
      </c>
      <c r="N161" s="283">
        <v>104489000</v>
      </c>
      <c r="O161" s="113" t="s">
        <v>71</v>
      </c>
      <c r="P161" s="113" t="s">
        <v>72</v>
      </c>
      <c r="Q161" s="113" t="s">
        <v>223</v>
      </c>
      <c r="S161" s="352" t="s">
        <v>790</v>
      </c>
      <c r="T161" s="336" t="s">
        <v>791</v>
      </c>
      <c r="U161" s="337">
        <v>43850</v>
      </c>
      <c r="V161" s="338" t="s">
        <v>763</v>
      </c>
      <c r="W161" s="339" t="s">
        <v>559</v>
      </c>
      <c r="X161" s="354">
        <v>100551733</v>
      </c>
      <c r="Y161" s="355">
        <v>0</v>
      </c>
      <c r="Z161" s="354">
        <v>100551733</v>
      </c>
      <c r="AA161" s="338" t="s">
        <v>774</v>
      </c>
      <c r="AB161" s="339">
        <v>6520</v>
      </c>
      <c r="AC161" s="338" t="s">
        <v>770</v>
      </c>
      <c r="AD161" s="337">
        <v>43850</v>
      </c>
      <c r="AE161" s="337">
        <v>44186</v>
      </c>
      <c r="AF161" s="339" t="s">
        <v>719</v>
      </c>
      <c r="AG161" s="339" t="s">
        <v>208</v>
      </c>
    </row>
    <row r="162" spans="1:33" ht="272.45" customHeight="1" x14ac:dyDescent="0.35">
      <c r="A162" s="112">
        <f t="shared" ref="A162:A225" si="3">SUM(A161+1)</f>
        <v>139</v>
      </c>
      <c r="B162" s="113" t="s">
        <v>443</v>
      </c>
      <c r="C162" s="113" t="s">
        <v>208</v>
      </c>
      <c r="D162" s="120">
        <v>80101706</v>
      </c>
      <c r="E162" s="113" t="s">
        <v>456</v>
      </c>
      <c r="F162" s="113" t="s">
        <v>66</v>
      </c>
      <c r="G162" s="113">
        <v>1</v>
      </c>
      <c r="H162" s="122" t="s">
        <v>96</v>
      </c>
      <c r="I162" s="113">
        <v>10.5</v>
      </c>
      <c r="J162" s="113" t="s">
        <v>211</v>
      </c>
      <c r="K162" s="113" t="s">
        <v>105</v>
      </c>
      <c r="L162" s="113" t="s">
        <v>300</v>
      </c>
      <c r="M162" s="283">
        <v>104489000</v>
      </c>
      <c r="N162" s="283">
        <v>104489000</v>
      </c>
      <c r="O162" s="113" t="s">
        <v>71</v>
      </c>
      <c r="P162" s="113" t="s">
        <v>72</v>
      </c>
      <c r="Q162" s="113" t="s">
        <v>223</v>
      </c>
      <c r="S162" s="352" t="s">
        <v>792</v>
      </c>
      <c r="T162" s="336" t="s">
        <v>793</v>
      </c>
      <c r="U162" s="337">
        <v>43850</v>
      </c>
      <c r="V162" s="338" t="s">
        <v>794</v>
      </c>
      <c r="W162" s="339" t="s">
        <v>559</v>
      </c>
      <c r="X162" s="354">
        <v>100551733</v>
      </c>
      <c r="Y162" s="355">
        <v>0</v>
      </c>
      <c r="Z162" s="354">
        <v>100551733</v>
      </c>
      <c r="AA162" s="338" t="s">
        <v>774</v>
      </c>
      <c r="AB162" s="339">
        <v>6620</v>
      </c>
      <c r="AC162" s="338" t="s">
        <v>770</v>
      </c>
      <c r="AD162" s="337">
        <v>43850</v>
      </c>
      <c r="AE162" s="337">
        <v>44186</v>
      </c>
      <c r="AF162" s="339" t="s">
        <v>719</v>
      </c>
      <c r="AG162" s="339" t="s">
        <v>208</v>
      </c>
    </row>
    <row r="163" spans="1:33" ht="272.45" customHeight="1" x14ac:dyDescent="0.35">
      <c r="A163" s="112">
        <f t="shared" si="3"/>
        <v>140</v>
      </c>
      <c r="B163" s="113" t="s">
        <v>443</v>
      </c>
      <c r="C163" s="113" t="s">
        <v>208</v>
      </c>
      <c r="D163" s="120">
        <v>80101706</v>
      </c>
      <c r="E163" s="113" t="s">
        <v>457</v>
      </c>
      <c r="F163" s="113" t="s">
        <v>66</v>
      </c>
      <c r="G163" s="113">
        <v>1</v>
      </c>
      <c r="H163" s="122" t="s">
        <v>96</v>
      </c>
      <c r="I163" s="113">
        <v>10.5</v>
      </c>
      <c r="J163" s="113" t="s">
        <v>211</v>
      </c>
      <c r="K163" s="113" t="s">
        <v>105</v>
      </c>
      <c r="L163" s="113" t="s">
        <v>300</v>
      </c>
      <c r="M163" s="283">
        <v>104489000</v>
      </c>
      <c r="N163" s="283">
        <v>104489000</v>
      </c>
      <c r="O163" s="113" t="s">
        <v>71</v>
      </c>
      <c r="P163" s="113" t="s">
        <v>72</v>
      </c>
      <c r="Q163" s="113" t="s">
        <v>223</v>
      </c>
      <c r="S163" s="352" t="s">
        <v>795</v>
      </c>
      <c r="T163" s="336" t="s">
        <v>796</v>
      </c>
      <c r="U163" s="337">
        <v>43850</v>
      </c>
      <c r="V163" s="338" t="s">
        <v>768</v>
      </c>
      <c r="W163" s="339" t="s">
        <v>559</v>
      </c>
      <c r="X163" s="354">
        <v>100551733</v>
      </c>
      <c r="Y163" s="355">
        <v>0</v>
      </c>
      <c r="Z163" s="354">
        <v>100551733</v>
      </c>
      <c r="AA163" s="338" t="s">
        <v>769</v>
      </c>
      <c r="AB163" s="339">
        <v>7520</v>
      </c>
      <c r="AC163" s="338" t="s">
        <v>770</v>
      </c>
      <c r="AD163" s="337">
        <v>43850</v>
      </c>
      <c r="AE163" s="337">
        <v>44186</v>
      </c>
      <c r="AF163" s="339" t="s">
        <v>719</v>
      </c>
      <c r="AG163" s="339" t="s">
        <v>208</v>
      </c>
    </row>
    <row r="164" spans="1:33" s="27" customFormat="1" ht="272.45" customHeight="1" x14ac:dyDescent="0.35">
      <c r="A164" s="112">
        <f t="shared" si="3"/>
        <v>141</v>
      </c>
      <c r="B164" s="113" t="s">
        <v>443</v>
      </c>
      <c r="C164" s="113" t="s">
        <v>208</v>
      </c>
      <c r="D164" s="120">
        <v>80101706</v>
      </c>
      <c r="E164" s="113" t="s">
        <v>458</v>
      </c>
      <c r="F164" s="113" t="s">
        <v>66</v>
      </c>
      <c r="G164" s="113">
        <v>1</v>
      </c>
      <c r="H164" s="122" t="s">
        <v>96</v>
      </c>
      <c r="I164" s="113">
        <v>10.5</v>
      </c>
      <c r="J164" s="113" t="s">
        <v>211</v>
      </c>
      <c r="K164" s="113" t="s">
        <v>105</v>
      </c>
      <c r="L164" s="113" t="s">
        <v>300</v>
      </c>
      <c r="M164" s="283">
        <v>104489000</v>
      </c>
      <c r="N164" s="283">
        <v>104489000</v>
      </c>
      <c r="O164" s="113" t="s">
        <v>71</v>
      </c>
      <c r="P164" s="113" t="s">
        <v>72</v>
      </c>
      <c r="Q164" s="113" t="s">
        <v>223</v>
      </c>
      <c r="R164" s="26"/>
      <c r="S164" s="352" t="s">
        <v>797</v>
      </c>
      <c r="T164" s="336" t="s">
        <v>798</v>
      </c>
      <c r="U164" s="337">
        <v>43850</v>
      </c>
      <c r="V164" s="338" t="s">
        <v>768</v>
      </c>
      <c r="W164" s="339" t="s">
        <v>559</v>
      </c>
      <c r="X164" s="354">
        <v>100551733</v>
      </c>
      <c r="Y164" s="355">
        <v>0</v>
      </c>
      <c r="Z164" s="354">
        <v>100551733</v>
      </c>
      <c r="AA164" s="338" t="s">
        <v>769</v>
      </c>
      <c r="AB164" s="339">
        <v>7420</v>
      </c>
      <c r="AC164" s="338" t="s">
        <v>770</v>
      </c>
      <c r="AD164" s="337">
        <v>43850</v>
      </c>
      <c r="AE164" s="337">
        <v>44186</v>
      </c>
      <c r="AF164" s="339" t="s">
        <v>719</v>
      </c>
      <c r="AG164" s="339" t="s">
        <v>208</v>
      </c>
    </row>
    <row r="165" spans="1:33" ht="272.45" customHeight="1" x14ac:dyDescent="0.35">
      <c r="A165" s="112">
        <f t="shared" si="3"/>
        <v>142</v>
      </c>
      <c r="B165" s="113" t="s">
        <v>309</v>
      </c>
      <c r="C165" s="113" t="s">
        <v>208</v>
      </c>
      <c r="D165" s="120">
        <v>80101706</v>
      </c>
      <c r="E165" s="113" t="s">
        <v>459</v>
      </c>
      <c r="F165" s="113" t="s">
        <v>66</v>
      </c>
      <c r="G165" s="113">
        <v>1</v>
      </c>
      <c r="H165" s="122" t="s">
        <v>96</v>
      </c>
      <c r="I165" s="113">
        <v>11</v>
      </c>
      <c r="J165" s="113" t="s">
        <v>211</v>
      </c>
      <c r="K165" s="113" t="s">
        <v>105</v>
      </c>
      <c r="L165" s="113" t="s">
        <v>300</v>
      </c>
      <c r="M165" s="283">
        <v>75387840</v>
      </c>
      <c r="N165" s="283">
        <v>75387840</v>
      </c>
      <c r="O165" s="113" t="s">
        <v>71</v>
      </c>
      <c r="P165" s="113" t="s">
        <v>72</v>
      </c>
      <c r="Q165" s="113" t="s">
        <v>223</v>
      </c>
      <c r="S165" s="352" t="s">
        <v>1113</v>
      </c>
      <c r="T165" s="336" t="s">
        <v>1114</v>
      </c>
      <c r="U165" s="337">
        <v>43853</v>
      </c>
      <c r="V165" s="338" t="s">
        <v>1115</v>
      </c>
      <c r="W165" s="339" t="s">
        <v>559</v>
      </c>
      <c r="X165" s="354">
        <v>75387840</v>
      </c>
      <c r="Y165" s="355">
        <v>0</v>
      </c>
      <c r="Z165" s="354">
        <v>75387840</v>
      </c>
      <c r="AA165" s="338" t="s">
        <v>1116</v>
      </c>
      <c r="AB165" s="339">
        <v>11920</v>
      </c>
      <c r="AC165" s="338" t="s">
        <v>1117</v>
      </c>
      <c r="AD165" s="337">
        <v>43853</v>
      </c>
      <c r="AE165" s="337">
        <v>44186</v>
      </c>
      <c r="AF165" s="339" t="s">
        <v>719</v>
      </c>
      <c r="AG165" s="339" t="s">
        <v>208</v>
      </c>
    </row>
    <row r="166" spans="1:33" ht="272.45" customHeight="1" x14ac:dyDescent="0.35">
      <c r="A166" s="112">
        <f t="shared" si="3"/>
        <v>143</v>
      </c>
      <c r="B166" s="113" t="s">
        <v>443</v>
      </c>
      <c r="C166" s="113" t="s">
        <v>208</v>
      </c>
      <c r="D166" s="120">
        <v>80101706</v>
      </c>
      <c r="E166" s="113" t="s">
        <v>460</v>
      </c>
      <c r="F166" s="113" t="s">
        <v>66</v>
      </c>
      <c r="G166" s="113">
        <v>1</v>
      </c>
      <c r="H166" s="122" t="s">
        <v>96</v>
      </c>
      <c r="I166" s="113">
        <v>10.5</v>
      </c>
      <c r="J166" s="113" t="s">
        <v>211</v>
      </c>
      <c r="K166" s="113" t="s">
        <v>105</v>
      </c>
      <c r="L166" s="113" t="s">
        <v>300</v>
      </c>
      <c r="M166" s="283">
        <v>104489000</v>
      </c>
      <c r="N166" s="283">
        <v>104489000</v>
      </c>
      <c r="O166" s="113" t="s">
        <v>71</v>
      </c>
      <c r="P166" s="113" t="s">
        <v>72</v>
      </c>
      <c r="Q166" s="113" t="s">
        <v>223</v>
      </c>
      <c r="S166" s="352" t="s">
        <v>1060</v>
      </c>
      <c r="T166" s="336" t="s">
        <v>1061</v>
      </c>
      <c r="U166" s="337">
        <v>43868</v>
      </c>
      <c r="V166" s="338" t="s">
        <v>794</v>
      </c>
      <c r="W166" s="339" t="s">
        <v>559</v>
      </c>
      <c r="X166" s="354">
        <v>95100133</v>
      </c>
      <c r="Y166" s="355">
        <v>0</v>
      </c>
      <c r="Z166" s="354">
        <v>95100133</v>
      </c>
      <c r="AA166" s="338" t="s">
        <v>1062</v>
      </c>
      <c r="AB166" s="339">
        <v>7320</v>
      </c>
      <c r="AC166" s="338" t="s">
        <v>1063</v>
      </c>
      <c r="AD166" s="337">
        <v>43868</v>
      </c>
      <c r="AE166" s="337">
        <v>44186</v>
      </c>
      <c r="AF166" s="339" t="s">
        <v>719</v>
      </c>
      <c r="AG166" s="339" t="s">
        <v>208</v>
      </c>
    </row>
    <row r="167" spans="1:33" ht="272.45" customHeight="1" x14ac:dyDescent="0.35">
      <c r="A167" s="112">
        <f t="shared" si="3"/>
        <v>144</v>
      </c>
      <c r="B167" s="113" t="s">
        <v>309</v>
      </c>
      <c r="C167" s="113" t="s">
        <v>236</v>
      </c>
      <c r="D167" s="120">
        <v>80101706</v>
      </c>
      <c r="E167" s="113" t="s">
        <v>461</v>
      </c>
      <c r="F167" s="113" t="s">
        <v>66</v>
      </c>
      <c r="G167" s="113">
        <v>1</v>
      </c>
      <c r="H167" s="122" t="s">
        <v>96</v>
      </c>
      <c r="I167" s="113">
        <v>10.5</v>
      </c>
      <c r="J167" s="113" t="s">
        <v>211</v>
      </c>
      <c r="K167" s="113" t="s">
        <v>105</v>
      </c>
      <c r="L167" s="113" t="s">
        <v>300</v>
      </c>
      <c r="M167" s="283">
        <v>38161200</v>
      </c>
      <c r="N167" s="283">
        <v>38161200</v>
      </c>
      <c r="O167" s="113" t="s">
        <v>71</v>
      </c>
      <c r="P167" s="113" t="s">
        <v>72</v>
      </c>
      <c r="Q167" s="113" t="s">
        <v>204</v>
      </c>
      <c r="S167" s="352" t="s">
        <v>799</v>
      </c>
      <c r="T167" s="336" t="s">
        <v>800</v>
      </c>
      <c r="U167" s="337">
        <v>43853</v>
      </c>
      <c r="V167" s="338" t="s">
        <v>801</v>
      </c>
      <c r="W167" s="339" t="s">
        <v>559</v>
      </c>
      <c r="X167" s="354">
        <v>38161200</v>
      </c>
      <c r="Y167" s="355">
        <v>0</v>
      </c>
      <c r="Z167" s="354">
        <v>38161200</v>
      </c>
      <c r="AA167" s="338" t="s">
        <v>802</v>
      </c>
      <c r="AB167" s="348">
        <v>7220</v>
      </c>
      <c r="AC167" s="346" t="s">
        <v>803</v>
      </c>
      <c r="AD167" s="347">
        <v>43853</v>
      </c>
      <c r="AE167" s="347">
        <v>44171</v>
      </c>
      <c r="AF167" s="339" t="s">
        <v>804</v>
      </c>
      <c r="AG167" s="339" t="s">
        <v>805</v>
      </c>
    </row>
    <row r="168" spans="1:33" ht="272.45" customHeight="1" x14ac:dyDescent="0.35">
      <c r="A168" s="112">
        <f t="shared" si="3"/>
        <v>145</v>
      </c>
      <c r="B168" s="113" t="s">
        <v>394</v>
      </c>
      <c r="C168" s="113" t="s">
        <v>255</v>
      </c>
      <c r="D168" s="120">
        <v>80101706</v>
      </c>
      <c r="E168" s="113" t="s">
        <v>462</v>
      </c>
      <c r="F168" s="113" t="s">
        <v>66</v>
      </c>
      <c r="G168" s="113">
        <v>1</v>
      </c>
      <c r="H168" s="122" t="s">
        <v>103</v>
      </c>
      <c r="I168" s="113">
        <v>10.5</v>
      </c>
      <c r="J168" s="113" t="s">
        <v>211</v>
      </c>
      <c r="K168" s="113" t="s">
        <v>105</v>
      </c>
      <c r="L168" s="113" t="s">
        <v>302</v>
      </c>
      <c r="M168" s="283">
        <v>82864320</v>
      </c>
      <c r="N168" s="283">
        <v>82864320</v>
      </c>
      <c r="O168" s="113" t="s">
        <v>71</v>
      </c>
      <c r="P168" s="113" t="s">
        <v>72</v>
      </c>
      <c r="Q168" s="113" t="s">
        <v>256</v>
      </c>
      <c r="S168" s="352" t="s">
        <v>1118</v>
      </c>
      <c r="T168" s="336" t="s">
        <v>1119</v>
      </c>
      <c r="U168" s="337">
        <v>43873</v>
      </c>
      <c r="V168" s="338" t="s">
        <v>1120</v>
      </c>
      <c r="W168" s="339" t="s">
        <v>559</v>
      </c>
      <c r="X168" s="354">
        <v>81812075</v>
      </c>
      <c r="Y168" s="355">
        <v>0</v>
      </c>
      <c r="Z168" s="354">
        <v>81812075</v>
      </c>
      <c r="AA168" s="338" t="s">
        <v>1121</v>
      </c>
      <c r="AB168" s="339">
        <v>19220</v>
      </c>
      <c r="AC168" s="338" t="s">
        <v>1101</v>
      </c>
      <c r="AD168" s="337">
        <v>43874</v>
      </c>
      <c r="AE168" s="337">
        <v>44188</v>
      </c>
      <c r="AF168" s="339" t="s">
        <v>811</v>
      </c>
      <c r="AG168" s="339" t="s">
        <v>255</v>
      </c>
    </row>
    <row r="169" spans="1:33" ht="272.45" customHeight="1" x14ac:dyDescent="0.35">
      <c r="A169" s="112">
        <f t="shared" si="3"/>
        <v>146</v>
      </c>
      <c r="B169" s="113" t="s">
        <v>404</v>
      </c>
      <c r="C169" s="113" t="s">
        <v>255</v>
      </c>
      <c r="D169" s="120">
        <v>80101706</v>
      </c>
      <c r="E169" s="113" t="s">
        <v>545</v>
      </c>
      <c r="F169" s="113" t="s">
        <v>66</v>
      </c>
      <c r="G169" s="113">
        <v>1</v>
      </c>
      <c r="H169" s="122" t="s">
        <v>96</v>
      </c>
      <c r="I169" s="113">
        <v>11</v>
      </c>
      <c r="J169" s="113" t="s">
        <v>211</v>
      </c>
      <c r="K169" s="113" t="s">
        <v>105</v>
      </c>
      <c r="L169" s="113" t="s">
        <v>302</v>
      </c>
      <c r="M169" s="283">
        <v>31982720</v>
      </c>
      <c r="N169" s="283">
        <v>31982720</v>
      </c>
      <c r="O169" s="113" t="s">
        <v>71</v>
      </c>
      <c r="P169" s="113" t="s">
        <v>72</v>
      </c>
      <c r="Q169" s="113" t="s">
        <v>256</v>
      </c>
      <c r="S169" s="352" t="s">
        <v>806</v>
      </c>
      <c r="T169" s="336" t="s">
        <v>807</v>
      </c>
      <c r="U169" s="337">
        <v>43853</v>
      </c>
      <c r="V169" s="338" t="s">
        <v>808</v>
      </c>
      <c r="W169" s="339" t="s">
        <v>559</v>
      </c>
      <c r="X169" s="354">
        <v>31900000</v>
      </c>
      <c r="Y169" s="355">
        <v>0</v>
      </c>
      <c r="Z169" s="354">
        <v>31900000</v>
      </c>
      <c r="AA169" s="338" t="s">
        <v>809</v>
      </c>
      <c r="AB169" s="339">
        <v>10420</v>
      </c>
      <c r="AC169" s="338" t="s">
        <v>810</v>
      </c>
      <c r="AD169" s="337">
        <v>43853</v>
      </c>
      <c r="AE169" s="337">
        <v>44186</v>
      </c>
      <c r="AF169" s="339" t="s">
        <v>811</v>
      </c>
      <c r="AG169" s="339" t="s">
        <v>255</v>
      </c>
    </row>
    <row r="170" spans="1:33" ht="272.45" customHeight="1" x14ac:dyDescent="0.35">
      <c r="A170" s="112">
        <f t="shared" si="3"/>
        <v>147</v>
      </c>
      <c r="B170" s="113" t="s">
        <v>463</v>
      </c>
      <c r="C170" s="113" t="s">
        <v>255</v>
      </c>
      <c r="D170" s="120">
        <v>80101706</v>
      </c>
      <c r="E170" s="113" t="s">
        <v>464</v>
      </c>
      <c r="F170" s="113" t="s">
        <v>66</v>
      </c>
      <c r="G170" s="113">
        <v>1</v>
      </c>
      <c r="H170" s="122" t="s">
        <v>96</v>
      </c>
      <c r="I170" s="113">
        <v>10.5</v>
      </c>
      <c r="J170" s="113" t="s">
        <v>211</v>
      </c>
      <c r="K170" s="113" t="s">
        <v>105</v>
      </c>
      <c r="L170" s="113" t="s">
        <v>300</v>
      </c>
      <c r="M170" s="283">
        <v>82864320</v>
      </c>
      <c r="N170" s="283">
        <v>82864320</v>
      </c>
      <c r="O170" s="113" t="s">
        <v>71</v>
      </c>
      <c r="P170" s="113" t="s">
        <v>72</v>
      </c>
      <c r="Q170" s="113" t="s">
        <v>256</v>
      </c>
      <c r="S170" s="352" t="s">
        <v>812</v>
      </c>
      <c r="T170" s="336" t="s">
        <v>813</v>
      </c>
      <c r="U170" s="337">
        <v>43861</v>
      </c>
      <c r="V170" s="338" t="s">
        <v>814</v>
      </c>
      <c r="W170" s="339" t="s">
        <v>559</v>
      </c>
      <c r="X170" s="354">
        <v>82864320</v>
      </c>
      <c r="Y170" s="355">
        <v>0</v>
      </c>
      <c r="Z170" s="354">
        <v>82864320</v>
      </c>
      <c r="AA170" s="338" t="s">
        <v>815</v>
      </c>
      <c r="AB170" s="348">
        <v>14020</v>
      </c>
      <c r="AC170" s="346" t="s">
        <v>816</v>
      </c>
      <c r="AD170" s="347">
        <v>43861</v>
      </c>
      <c r="AE170" s="347">
        <v>44179</v>
      </c>
      <c r="AF170" s="348" t="s">
        <v>811</v>
      </c>
      <c r="AG170" s="348" t="s">
        <v>255</v>
      </c>
    </row>
    <row r="171" spans="1:33" ht="272.45" customHeight="1" x14ac:dyDescent="0.35">
      <c r="A171" s="112">
        <f t="shared" si="3"/>
        <v>148</v>
      </c>
      <c r="B171" s="113" t="s">
        <v>463</v>
      </c>
      <c r="C171" s="113" t="s">
        <v>255</v>
      </c>
      <c r="D171" s="120">
        <v>80101706</v>
      </c>
      <c r="E171" s="113" t="s">
        <v>465</v>
      </c>
      <c r="F171" s="113" t="s">
        <v>66</v>
      </c>
      <c r="G171" s="113">
        <v>1</v>
      </c>
      <c r="H171" s="122" t="s">
        <v>96</v>
      </c>
      <c r="I171" s="113">
        <v>11</v>
      </c>
      <c r="J171" s="113" t="s">
        <v>211</v>
      </c>
      <c r="K171" s="113" t="s">
        <v>105</v>
      </c>
      <c r="L171" s="113" t="s">
        <v>300</v>
      </c>
      <c r="M171" s="283">
        <v>39978400</v>
      </c>
      <c r="N171" s="283">
        <v>39978400</v>
      </c>
      <c r="O171" s="113" t="s">
        <v>71</v>
      </c>
      <c r="P171" s="113" t="s">
        <v>72</v>
      </c>
      <c r="Q171" s="113" t="s">
        <v>256</v>
      </c>
      <c r="S171" s="352" t="s">
        <v>1122</v>
      </c>
      <c r="T171" s="336" t="s">
        <v>1123</v>
      </c>
      <c r="U171" s="337">
        <v>43854</v>
      </c>
      <c r="V171" s="338" t="s">
        <v>1124</v>
      </c>
      <c r="W171" s="339" t="s">
        <v>559</v>
      </c>
      <c r="X171" s="354">
        <v>39978400</v>
      </c>
      <c r="Y171" s="355">
        <v>0</v>
      </c>
      <c r="Z171" s="354">
        <v>39978400</v>
      </c>
      <c r="AA171" s="338" t="s">
        <v>1125</v>
      </c>
      <c r="AB171" s="339">
        <v>12320</v>
      </c>
      <c r="AC171" s="338" t="s">
        <v>1005</v>
      </c>
      <c r="AD171" s="337">
        <v>43854</v>
      </c>
      <c r="AE171" s="337">
        <v>44157</v>
      </c>
      <c r="AF171" s="339" t="s">
        <v>811</v>
      </c>
      <c r="AG171" s="339" t="s">
        <v>255</v>
      </c>
    </row>
    <row r="172" spans="1:33" ht="272.45" customHeight="1" x14ac:dyDescent="0.35">
      <c r="A172" s="112">
        <f t="shared" si="3"/>
        <v>149</v>
      </c>
      <c r="B172" s="113" t="s">
        <v>325</v>
      </c>
      <c r="C172" s="113" t="s">
        <v>225</v>
      </c>
      <c r="D172" s="120">
        <v>80101706</v>
      </c>
      <c r="E172" s="113" t="s">
        <v>466</v>
      </c>
      <c r="F172" s="113" t="s">
        <v>66</v>
      </c>
      <c r="G172" s="113">
        <v>1</v>
      </c>
      <c r="H172" s="122" t="s">
        <v>96</v>
      </c>
      <c r="I172" s="113">
        <v>11</v>
      </c>
      <c r="J172" s="113" t="s">
        <v>211</v>
      </c>
      <c r="K172" s="113" t="s">
        <v>105</v>
      </c>
      <c r="L172" s="113" t="s">
        <v>302</v>
      </c>
      <c r="M172" s="283">
        <v>51400800</v>
      </c>
      <c r="N172" s="283">
        <v>51400800</v>
      </c>
      <c r="O172" s="113" t="s">
        <v>71</v>
      </c>
      <c r="P172" s="113" t="s">
        <v>72</v>
      </c>
      <c r="Q172" s="113" t="s">
        <v>99</v>
      </c>
      <c r="S172" s="352" t="s">
        <v>817</v>
      </c>
      <c r="T172" s="336" t="s">
        <v>818</v>
      </c>
      <c r="U172" s="337">
        <v>43854</v>
      </c>
      <c r="V172" s="338" t="s">
        <v>819</v>
      </c>
      <c r="W172" s="339" t="s">
        <v>559</v>
      </c>
      <c r="X172" s="354">
        <v>51400800</v>
      </c>
      <c r="Y172" s="355">
        <v>0</v>
      </c>
      <c r="Z172" s="354">
        <v>51400800</v>
      </c>
      <c r="AA172" s="338" t="s">
        <v>820</v>
      </c>
      <c r="AB172" s="339">
        <v>13720</v>
      </c>
      <c r="AC172" s="338" t="s">
        <v>821</v>
      </c>
      <c r="AD172" s="337">
        <v>43854</v>
      </c>
      <c r="AE172" s="337">
        <v>44188</v>
      </c>
      <c r="AF172" s="348" t="s">
        <v>837</v>
      </c>
      <c r="AG172" s="348" t="s">
        <v>575</v>
      </c>
    </row>
    <row r="173" spans="1:33" ht="272.45" customHeight="1" x14ac:dyDescent="0.35">
      <c r="A173" s="112">
        <f t="shared" si="3"/>
        <v>150</v>
      </c>
      <c r="B173" s="113" t="s">
        <v>325</v>
      </c>
      <c r="C173" s="113" t="s">
        <v>225</v>
      </c>
      <c r="D173" s="120">
        <v>80101706</v>
      </c>
      <c r="E173" s="113" t="s">
        <v>467</v>
      </c>
      <c r="F173" s="113" t="s">
        <v>66</v>
      </c>
      <c r="G173" s="113">
        <v>1</v>
      </c>
      <c r="H173" s="122" t="s">
        <v>96</v>
      </c>
      <c r="I173" s="113">
        <v>11</v>
      </c>
      <c r="J173" s="113" t="s">
        <v>211</v>
      </c>
      <c r="K173" s="113" t="s">
        <v>105</v>
      </c>
      <c r="L173" s="113" t="s">
        <v>302</v>
      </c>
      <c r="M173" s="283">
        <v>69676640</v>
      </c>
      <c r="N173" s="283">
        <v>69676640</v>
      </c>
      <c r="O173" s="113" t="s">
        <v>71</v>
      </c>
      <c r="P173" s="113" t="s">
        <v>72</v>
      </c>
      <c r="Q173" s="113" t="s">
        <v>99</v>
      </c>
      <c r="S173" s="352" t="s">
        <v>822</v>
      </c>
      <c r="T173" s="336" t="s">
        <v>823</v>
      </c>
      <c r="U173" s="337">
        <v>43852</v>
      </c>
      <c r="V173" s="338" t="s">
        <v>824</v>
      </c>
      <c r="W173" s="339" t="s">
        <v>559</v>
      </c>
      <c r="X173" s="354">
        <v>69676640</v>
      </c>
      <c r="Y173" s="355">
        <v>0</v>
      </c>
      <c r="Z173" s="354">
        <v>69676640</v>
      </c>
      <c r="AA173" s="338" t="s">
        <v>825</v>
      </c>
      <c r="AB173" s="339">
        <v>10520</v>
      </c>
      <c r="AC173" s="338" t="s">
        <v>826</v>
      </c>
      <c r="AD173" s="337">
        <v>43852</v>
      </c>
      <c r="AE173" s="337">
        <v>44186</v>
      </c>
      <c r="AF173" s="339" t="s">
        <v>827</v>
      </c>
      <c r="AG173" s="339" t="s">
        <v>575</v>
      </c>
    </row>
    <row r="174" spans="1:33" ht="272.45" customHeight="1" x14ac:dyDescent="0.35">
      <c r="A174" s="112">
        <f t="shared" si="3"/>
        <v>151</v>
      </c>
      <c r="B174" s="113" t="s">
        <v>325</v>
      </c>
      <c r="C174" s="113" t="s">
        <v>225</v>
      </c>
      <c r="D174" s="120">
        <v>80101706</v>
      </c>
      <c r="E174" s="113" t="s">
        <v>468</v>
      </c>
      <c r="F174" s="113" t="s">
        <v>66</v>
      </c>
      <c r="G174" s="113">
        <v>1</v>
      </c>
      <c r="H174" s="122" t="s">
        <v>96</v>
      </c>
      <c r="I174" s="113">
        <v>11</v>
      </c>
      <c r="J174" s="113" t="s">
        <v>211</v>
      </c>
      <c r="K174" s="113" t="s">
        <v>105</v>
      </c>
      <c r="L174" s="113" t="s">
        <v>302</v>
      </c>
      <c r="M174" s="283">
        <v>75387840</v>
      </c>
      <c r="N174" s="283">
        <v>75387840</v>
      </c>
      <c r="O174" s="113" t="s">
        <v>71</v>
      </c>
      <c r="P174" s="113" t="s">
        <v>72</v>
      </c>
      <c r="Q174" s="113" t="s">
        <v>99</v>
      </c>
      <c r="S174" s="352" t="s">
        <v>828</v>
      </c>
      <c r="T174" s="336" t="s">
        <v>829</v>
      </c>
      <c r="U174" s="337">
        <v>43853</v>
      </c>
      <c r="V174" s="338" t="s">
        <v>830</v>
      </c>
      <c r="W174" s="339" t="s">
        <v>559</v>
      </c>
      <c r="X174" s="354">
        <v>75387840</v>
      </c>
      <c r="Y174" s="355">
        <v>0</v>
      </c>
      <c r="Z174" s="354">
        <v>75387840</v>
      </c>
      <c r="AA174" s="338" t="s">
        <v>831</v>
      </c>
      <c r="AB174" s="339">
        <v>10620</v>
      </c>
      <c r="AC174" s="338" t="s">
        <v>810</v>
      </c>
      <c r="AD174" s="337">
        <v>43853</v>
      </c>
      <c r="AE174" s="337">
        <v>44186</v>
      </c>
      <c r="AF174" s="339" t="s">
        <v>832</v>
      </c>
      <c r="AG174" s="339" t="s">
        <v>575</v>
      </c>
    </row>
    <row r="175" spans="1:33" ht="272.45" customHeight="1" x14ac:dyDescent="0.35">
      <c r="A175" s="112">
        <f t="shared" si="3"/>
        <v>152</v>
      </c>
      <c r="B175" s="113" t="s">
        <v>325</v>
      </c>
      <c r="C175" s="113" t="s">
        <v>225</v>
      </c>
      <c r="D175" s="120">
        <v>80101706</v>
      </c>
      <c r="E175" s="113" t="s">
        <v>469</v>
      </c>
      <c r="F175" s="113" t="s">
        <v>66</v>
      </c>
      <c r="G175" s="113">
        <v>1</v>
      </c>
      <c r="H175" s="122" t="s">
        <v>96</v>
      </c>
      <c r="I175" s="113">
        <v>11</v>
      </c>
      <c r="J175" s="113" t="s">
        <v>211</v>
      </c>
      <c r="K175" s="113" t="s">
        <v>105</v>
      </c>
      <c r="L175" s="113" t="s">
        <v>302</v>
      </c>
      <c r="M175" s="283">
        <v>82241280</v>
      </c>
      <c r="N175" s="283">
        <v>82241280</v>
      </c>
      <c r="O175" s="113" t="s">
        <v>71</v>
      </c>
      <c r="P175" s="113" t="s">
        <v>72</v>
      </c>
      <c r="Q175" s="113" t="s">
        <v>99</v>
      </c>
      <c r="S175" s="352" t="s">
        <v>833</v>
      </c>
      <c r="T175" s="336" t="s">
        <v>834</v>
      </c>
      <c r="U175" s="337">
        <v>43850</v>
      </c>
      <c r="V175" s="338" t="s">
        <v>835</v>
      </c>
      <c r="W175" s="339" t="s">
        <v>559</v>
      </c>
      <c r="X175" s="354">
        <v>82241280</v>
      </c>
      <c r="Y175" s="355">
        <v>0</v>
      </c>
      <c r="Z175" s="354">
        <v>82241280</v>
      </c>
      <c r="AA175" s="338" t="s">
        <v>836</v>
      </c>
      <c r="AB175" s="339">
        <v>10720</v>
      </c>
      <c r="AC175" s="338" t="s">
        <v>553</v>
      </c>
      <c r="AD175" s="337">
        <v>43851</v>
      </c>
      <c r="AE175" s="337">
        <v>44185</v>
      </c>
      <c r="AF175" s="339" t="s">
        <v>837</v>
      </c>
      <c r="AG175" s="339" t="s">
        <v>575</v>
      </c>
    </row>
    <row r="176" spans="1:33" ht="272.45" customHeight="1" x14ac:dyDescent="0.35">
      <c r="A176" s="112">
        <f t="shared" si="3"/>
        <v>153</v>
      </c>
      <c r="B176" s="113" t="s">
        <v>325</v>
      </c>
      <c r="C176" s="113" t="s">
        <v>225</v>
      </c>
      <c r="D176" s="120">
        <v>80101706</v>
      </c>
      <c r="E176" s="113" t="s">
        <v>470</v>
      </c>
      <c r="F176" s="113" t="s">
        <v>66</v>
      </c>
      <c r="G176" s="113">
        <v>1</v>
      </c>
      <c r="H176" s="122" t="s">
        <v>96</v>
      </c>
      <c r="I176" s="113">
        <v>11</v>
      </c>
      <c r="J176" s="113" t="s">
        <v>211</v>
      </c>
      <c r="K176" s="113" t="s">
        <v>105</v>
      </c>
      <c r="L176" s="113" t="s">
        <v>302</v>
      </c>
      <c r="M176" s="283">
        <v>72600000</v>
      </c>
      <c r="N176" s="283">
        <v>72600000</v>
      </c>
      <c r="O176" s="113" t="s">
        <v>71</v>
      </c>
      <c r="P176" s="113" t="s">
        <v>72</v>
      </c>
      <c r="Q176" s="113" t="s">
        <v>99</v>
      </c>
      <c r="S176" s="352" t="s">
        <v>838</v>
      </c>
      <c r="T176" s="336" t="s">
        <v>839</v>
      </c>
      <c r="U176" s="337">
        <v>43854</v>
      </c>
      <c r="V176" s="338" t="s">
        <v>840</v>
      </c>
      <c r="W176" s="339" t="s">
        <v>559</v>
      </c>
      <c r="X176" s="354">
        <v>72600000</v>
      </c>
      <c r="Y176" s="355">
        <v>0</v>
      </c>
      <c r="Z176" s="354">
        <v>72600000</v>
      </c>
      <c r="AA176" s="338" t="s">
        <v>841</v>
      </c>
      <c r="AB176" s="339">
        <v>10820</v>
      </c>
      <c r="AC176" s="346" t="s">
        <v>645</v>
      </c>
      <c r="AD176" s="347">
        <v>43854</v>
      </c>
      <c r="AE176" s="347">
        <v>44188</v>
      </c>
      <c r="AF176" s="348" t="s">
        <v>851</v>
      </c>
      <c r="AG176" s="348" t="s">
        <v>245</v>
      </c>
    </row>
    <row r="177" spans="1:33" ht="272.45" customHeight="1" x14ac:dyDescent="0.35">
      <c r="A177" s="112">
        <f t="shared" si="3"/>
        <v>154</v>
      </c>
      <c r="B177" s="113" t="s">
        <v>325</v>
      </c>
      <c r="C177" s="113" t="s">
        <v>225</v>
      </c>
      <c r="D177" s="120">
        <v>80101706</v>
      </c>
      <c r="E177" s="113" t="s">
        <v>471</v>
      </c>
      <c r="F177" s="113" t="s">
        <v>66</v>
      </c>
      <c r="G177" s="113">
        <v>1</v>
      </c>
      <c r="H177" s="122" t="s">
        <v>96</v>
      </c>
      <c r="I177" s="113">
        <v>11</v>
      </c>
      <c r="J177" s="113" t="s">
        <v>211</v>
      </c>
      <c r="K177" s="113" t="s">
        <v>105</v>
      </c>
      <c r="L177" s="113" t="s">
        <v>302</v>
      </c>
      <c r="M177" s="283">
        <v>131357600</v>
      </c>
      <c r="N177" s="283">
        <v>131357600</v>
      </c>
      <c r="O177" s="113" t="s">
        <v>71</v>
      </c>
      <c r="P177" s="113" t="s">
        <v>72</v>
      </c>
      <c r="Q177" s="113" t="s">
        <v>99</v>
      </c>
      <c r="S177" s="352" t="s">
        <v>842</v>
      </c>
      <c r="T177" s="336" t="s">
        <v>843</v>
      </c>
      <c r="U177" s="337">
        <v>43850</v>
      </c>
      <c r="V177" s="338" t="s">
        <v>844</v>
      </c>
      <c r="W177" s="339" t="s">
        <v>559</v>
      </c>
      <c r="X177" s="354">
        <v>131357600</v>
      </c>
      <c r="Y177" s="355">
        <v>0</v>
      </c>
      <c r="Z177" s="354">
        <v>131357600</v>
      </c>
      <c r="AA177" s="338" t="s">
        <v>845</v>
      </c>
      <c r="AB177" s="339">
        <v>10920</v>
      </c>
      <c r="AC177" s="338" t="s">
        <v>553</v>
      </c>
      <c r="AD177" s="337">
        <v>43850</v>
      </c>
      <c r="AE177" s="337">
        <v>44184</v>
      </c>
      <c r="AF177" s="339" t="s">
        <v>837</v>
      </c>
      <c r="AG177" s="339" t="s">
        <v>575</v>
      </c>
    </row>
    <row r="178" spans="1:33" ht="272.45" customHeight="1" x14ac:dyDescent="0.35">
      <c r="A178" s="112">
        <f t="shared" si="3"/>
        <v>155</v>
      </c>
      <c r="B178" s="113" t="s">
        <v>325</v>
      </c>
      <c r="C178" s="113" t="s">
        <v>225</v>
      </c>
      <c r="D178" s="120">
        <v>80101706</v>
      </c>
      <c r="E178" s="113" t="s">
        <v>472</v>
      </c>
      <c r="F178" s="113" t="s">
        <v>66</v>
      </c>
      <c r="G178" s="113">
        <v>1</v>
      </c>
      <c r="H178" s="122" t="s">
        <v>96</v>
      </c>
      <c r="I178" s="113">
        <v>11</v>
      </c>
      <c r="J178" s="113" t="s">
        <v>211</v>
      </c>
      <c r="K178" s="113" t="s">
        <v>105</v>
      </c>
      <c r="L178" s="113" t="s">
        <v>302</v>
      </c>
      <c r="M178" s="283">
        <v>66509520</v>
      </c>
      <c r="N178" s="283">
        <v>66509520</v>
      </c>
      <c r="O178" s="113" t="s">
        <v>71</v>
      </c>
      <c r="P178" s="113" t="s">
        <v>72</v>
      </c>
      <c r="Q178" s="113" t="s">
        <v>99</v>
      </c>
      <c r="S178" s="352" t="s">
        <v>846</v>
      </c>
      <c r="T178" s="336" t="s">
        <v>847</v>
      </c>
      <c r="U178" s="337">
        <v>43858</v>
      </c>
      <c r="V178" s="338" t="s">
        <v>848</v>
      </c>
      <c r="W178" s="339" t="s">
        <v>559</v>
      </c>
      <c r="X178" s="354">
        <v>66509520</v>
      </c>
      <c r="Y178" s="355"/>
      <c r="Z178" s="354">
        <v>66509520</v>
      </c>
      <c r="AA178" s="338" t="s">
        <v>849</v>
      </c>
      <c r="AB178" s="339">
        <v>13820</v>
      </c>
      <c r="AC178" s="338" t="s">
        <v>850</v>
      </c>
      <c r="AD178" s="347">
        <v>43858</v>
      </c>
      <c r="AE178" s="347">
        <v>44177</v>
      </c>
      <c r="AF178" s="339" t="s">
        <v>851</v>
      </c>
      <c r="AG178" s="339" t="s">
        <v>575</v>
      </c>
    </row>
    <row r="179" spans="1:33" ht="272.45" customHeight="1" x14ac:dyDescent="0.35">
      <c r="A179" s="112">
        <f t="shared" si="3"/>
        <v>156</v>
      </c>
      <c r="B179" s="113" t="s">
        <v>325</v>
      </c>
      <c r="C179" s="113" t="s">
        <v>225</v>
      </c>
      <c r="D179" s="120">
        <v>80101706</v>
      </c>
      <c r="E179" s="113" t="s">
        <v>473</v>
      </c>
      <c r="F179" s="113" t="s">
        <v>66</v>
      </c>
      <c r="G179" s="113">
        <v>1</v>
      </c>
      <c r="H179" s="122" t="s">
        <v>96</v>
      </c>
      <c r="I179" s="113">
        <v>11</v>
      </c>
      <c r="J179" s="113" t="s">
        <v>211</v>
      </c>
      <c r="K179" s="113" t="s">
        <v>105</v>
      </c>
      <c r="L179" s="113" t="s">
        <v>302</v>
      </c>
      <c r="M179" s="283">
        <v>98232640</v>
      </c>
      <c r="N179" s="283">
        <v>98232640</v>
      </c>
      <c r="O179" s="113" t="s">
        <v>71</v>
      </c>
      <c r="P179" s="113" t="s">
        <v>72</v>
      </c>
      <c r="Q179" s="113" t="s">
        <v>99</v>
      </c>
      <c r="S179" s="352" t="s">
        <v>852</v>
      </c>
      <c r="T179" s="336" t="s">
        <v>853</v>
      </c>
      <c r="U179" s="337">
        <v>43850</v>
      </c>
      <c r="V179" s="338" t="s">
        <v>854</v>
      </c>
      <c r="W179" s="339" t="s">
        <v>559</v>
      </c>
      <c r="X179" s="354">
        <v>98232640</v>
      </c>
      <c r="Y179" s="355">
        <v>0</v>
      </c>
      <c r="Z179" s="354">
        <v>98232640</v>
      </c>
      <c r="AA179" s="338" t="s">
        <v>855</v>
      </c>
      <c r="AB179" s="339">
        <v>6720</v>
      </c>
      <c r="AC179" s="338" t="s">
        <v>553</v>
      </c>
      <c r="AD179" s="337">
        <v>43850</v>
      </c>
      <c r="AE179" s="337">
        <v>44186</v>
      </c>
      <c r="AF179" s="339" t="s">
        <v>837</v>
      </c>
      <c r="AG179" s="339" t="s">
        <v>575</v>
      </c>
    </row>
    <row r="180" spans="1:33" ht="272.45" customHeight="1" x14ac:dyDescent="0.35">
      <c r="A180" s="112">
        <f t="shared" si="3"/>
        <v>157</v>
      </c>
      <c r="B180" s="113" t="s">
        <v>325</v>
      </c>
      <c r="C180" s="113" t="s">
        <v>225</v>
      </c>
      <c r="D180" s="120">
        <v>80101706</v>
      </c>
      <c r="E180" s="113" t="s">
        <v>474</v>
      </c>
      <c r="F180" s="113" t="s">
        <v>66</v>
      </c>
      <c r="G180" s="113">
        <v>1</v>
      </c>
      <c r="H180" s="122" t="s">
        <v>96</v>
      </c>
      <c r="I180" s="113">
        <v>11</v>
      </c>
      <c r="J180" s="113" t="s">
        <v>211</v>
      </c>
      <c r="K180" s="113" t="s">
        <v>105</v>
      </c>
      <c r="L180" s="113" t="s">
        <v>302</v>
      </c>
      <c r="M180" s="283">
        <v>69676640</v>
      </c>
      <c r="N180" s="283">
        <v>69676640</v>
      </c>
      <c r="O180" s="113" t="s">
        <v>71</v>
      </c>
      <c r="P180" s="113" t="s">
        <v>72</v>
      </c>
      <c r="Q180" s="113" t="s">
        <v>99</v>
      </c>
      <c r="S180" s="352" t="s">
        <v>856</v>
      </c>
      <c r="T180" s="336" t="s">
        <v>857</v>
      </c>
      <c r="U180" s="337">
        <v>43850</v>
      </c>
      <c r="V180" s="338" t="s">
        <v>858</v>
      </c>
      <c r="W180" s="339" t="s">
        <v>559</v>
      </c>
      <c r="X180" s="354">
        <v>69676640</v>
      </c>
      <c r="Y180" s="355">
        <v>0</v>
      </c>
      <c r="Z180" s="354">
        <v>69676640</v>
      </c>
      <c r="AA180" s="338" t="s">
        <v>859</v>
      </c>
      <c r="AB180" s="339">
        <v>11020</v>
      </c>
      <c r="AC180" s="338" t="s">
        <v>553</v>
      </c>
      <c r="AD180" s="337">
        <v>43850</v>
      </c>
      <c r="AE180" s="337">
        <v>44184</v>
      </c>
      <c r="AF180" s="339" t="s">
        <v>860</v>
      </c>
      <c r="AG180" s="339" t="s">
        <v>575</v>
      </c>
    </row>
    <row r="181" spans="1:33" ht="272.45" customHeight="1" x14ac:dyDescent="0.35">
      <c r="A181" s="112">
        <f t="shared" si="3"/>
        <v>158</v>
      </c>
      <c r="B181" s="113" t="s">
        <v>325</v>
      </c>
      <c r="C181" s="113" t="s">
        <v>225</v>
      </c>
      <c r="D181" s="120">
        <v>80101706</v>
      </c>
      <c r="E181" s="113" t="s">
        <v>475</v>
      </c>
      <c r="F181" s="113" t="s">
        <v>66</v>
      </c>
      <c r="G181" s="113">
        <v>1</v>
      </c>
      <c r="H181" s="122" t="s">
        <v>96</v>
      </c>
      <c r="I181" s="113">
        <v>11</v>
      </c>
      <c r="J181" s="113" t="s">
        <v>211</v>
      </c>
      <c r="K181" s="113" t="s">
        <v>105</v>
      </c>
      <c r="L181" s="113" t="s">
        <v>302</v>
      </c>
      <c r="M181" s="283">
        <v>69676640</v>
      </c>
      <c r="N181" s="283">
        <v>69676640</v>
      </c>
      <c r="O181" s="113" t="s">
        <v>71</v>
      </c>
      <c r="P181" s="113" t="s">
        <v>72</v>
      </c>
      <c r="Q181" s="113" t="s">
        <v>99</v>
      </c>
      <c r="S181" s="352" t="s">
        <v>861</v>
      </c>
      <c r="T181" s="336" t="s">
        <v>862</v>
      </c>
      <c r="U181" s="337">
        <v>43851</v>
      </c>
      <c r="V181" s="338" t="s">
        <v>863</v>
      </c>
      <c r="W181" s="339" t="s">
        <v>559</v>
      </c>
      <c r="X181" s="354">
        <v>69676640</v>
      </c>
      <c r="Y181" s="355">
        <v>0</v>
      </c>
      <c r="Z181" s="354">
        <v>69676640</v>
      </c>
      <c r="AA181" s="338" t="s">
        <v>864</v>
      </c>
      <c r="AB181" s="339">
        <v>11120</v>
      </c>
      <c r="AC181" s="338" t="s">
        <v>865</v>
      </c>
      <c r="AD181" s="337">
        <v>43851</v>
      </c>
      <c r="AE181" s="337">
        <v>44185</v>
      </c>
      <c r="AF181" s="339" t="s">
        <v>860</v>
      </c>
      <c r="AG181" s="339" t="s">
        <v>575</v>
      </c>
    </row>
    <row r="182" spans="1:33" ht="272.45" customHeight="1" x14ac:dyDescent="0.35">
      <c r="A182" s="112">
        <f t="shared" si="3"/>
        <v>159</v>
      </c>
      <c r="B182" s="113" t="s">
        <v>325</v>
      </c>
      <c r="C182" s="113" t="s">
        <v>225</v>
      </c>
      <c r="D182" s="120">
        <v>80101706</v>
      </c>
      <c r="E182" s="113" t="s">
        <v>476</v>
      </c>
      <c r="F182" s="113" t="s">
        <v>66</v>
      </c>
      <c r="G182" s="113">
        <v>1</v>
      </c>
      <c r="H182" s="122" t="s">
        <v>96</v>
      </c>
      <c r="I182" s="113">
        <v>10.5</v>
      </c>
      <c r="J182" s="113" t="s">
        <v>211</v>
      </c>
      <c r="K182" s="113" t="s">
        <v>105</v>
      </c>
      <c r="L182" s="113" t="s">
        <v>302</v>
      </c>
      <c r="M182" s="283">
        <v>69676640</v>
      </c>
      <c r="N182" s="283">
        <v>69676640</v>
      </c>
      <c r="O182" s="113" t="s">
        <v>71</v>
      </c>
      <c r="P182" s="113" t="s">
        <v>72</v>
      </c>
      <c r="Q182" s="113" t="s">
        <v>99</v>
      </c>
      <c r="S182" s="352" t="s">
        <v>866</v>
      </c>
      <c r="T182" s="336" t="s">
        <v>867</v>
      </c>
      <c r="U182" s="337">
        <v>43850</v>
      </c>
      <c r="V182" s="338" t="s">
        <v>858</v>
      </c>
      <c r="W182" s="339" t="s">
        <v>559</v>
      </c>
      <c r="X182" s="354">
        <v>69676640</v>
      </c>
      <c r="Y182" s="355">
        <v>0</v>
      </c>
      <c r="Z182" s="354">
        <v>69676640</v>
      </c>
      <c r="AA182" s="338" t="s">
        <v>859</v>
      </c>
      <c r="AB182" s="339">
        <v>11220</v>
      </c>
      <c r="AC182" s="338" t="s">
        <v>553</v>
      </c>
      <c r="AD182" s="337">
        <v>43850</v>
      </c>
      <c r="AE182" s="337">
        <v>44184</v>
      </c>
      <c r="AF182" s="339" t="s">
        <v>860</v>
      </c>
      <c r="AG182" s="339" t="s">
        <v>575</v>
      </c>
    </row>
    <row r="183" spans="1:33" ht="272.45" customHeight="1" x14ac:dyDescent="0.35">
      <c r="A183" s="112">
        <f t="shared" si="3"/>
        <v>160</v>
      </c>
      <c r="B183" s="113" t="s">
        <v>325</v>
      </c>
      <c r="C183" s="113" t="s">
        <v>225</v>
      </c>
      <c r="D183" s="120">
        <v>80101706</v>
      </c>
      <c r="E183" s="113" t="s">
        <v>477</v>
      </c>
      <c r="F183" s="113" t="s">
        <v>66</v>
      </c>
      <c r="G183" s="113">
        <v>1</v>
      </c>
      <c r="H183" s="122" t="s">
        <v>96</v>
      </c>
      <c r="I183" s="113">
        <v>10.5</v>
      </c>
      <c r="J183" s="113" t="s">
        <v>211</v>
      </c>
      <c r="K183" s="113" t="s">
        <v>105</v>
      </c>
      <c r="L183" s="113" t="s">
        <v>302</v>
      </c>
      <c r="M183" s="283">
        <v>69676640</v>
      </c>
      <c r="N183" s="283">
        <v>69676640</v>
      </c>
      <c r="O183" s="113" t="s">
        <v>71</v>
      </c>
      <c r="P183" s="113" t="s">
        <v>72</v>
      </c>
      <c r="Q183" s="113" t="s">
        <v>99</v>
      </c>
      <c r="S183" s="352" t="s">
        <v>868</v>
      </c>
      <c r="T183" s="336" t="s">
        <v>869</v>
      </c>
      <c r="U183" s="337">
        <v>43850</v>
      </c>
      <c r="V183" s="338" t="s">
        <v>858</v>
      </c>
      <c r="W183" s="339" t="s">
        <v>559</v>
      </c>
      <c r="X183" s="354">
        <v>69676640</v>
      </c>
      <c r="Y183" s="355">
        <v>0</v>
      </c>
      <c r="Z183" s="354">
        <v>69676640</v>
      </c>
      <c r="AA183" s="338" t="s">
        <v>859</v>
      </c>
      <c r="AB183" s="339">
        <v>11320</v>
      </c>
      <c r="AC183" s="338" t="s">
        <v>553</v>
      </c>
      <c r="AD183" s="337">
        <v>43850</v>
      </c>
      <c r="AE183" s="337">
        <v>44184</v>
      </c>
      <c r="AF183" s="339" t="s">
        <v>860</v>
      </c>
      <c r="AG183" s="339" t="s">
        <v>575</v>
      </c>
    </row>
    <row r="184" spans="1:33" ht="272.45" customHeight="1" x14ac:dyDescent="0.35">
      <c r="A184" s="112">
        <f t="shared" si="3"/>
        <v>161</v>
      </c>
      <c r="B184" s="113" t="s">
        <v>350</v>
      </c>
      <c r="C184" s="113" t="s">
        <v>225</v>
      </c>
      <c r="D184" s="120">
        <v>80101706</v>
      </c>
      <c r="E184" s="113" t="s">
        <v>478</v>
      </c>
      <c r="F184" s="113" t="s">
        <v>66</v>
      </c>
      <c r="G184" s="113">
        <v>1</v>
      </c>
      <c r="H184" s="122" t="s">
        <v>89</v>
      </c>
      <c r="I184" s="113">
        <v>9.5</v>
      </c>
      <c r="J184" s="113" t="s">
        <v>211</v>
      </c>
      <c r="K184" s="113" t="s">
        <v>105</v>
      </c>
      <c r="L184" s="113" t="s">
        <v>303</v>
      </c>
      <c r="M184" s="283">
        <v>60586667</v>
      </c>
      <c r="N184" s="283">
        <v>60586667</v>
      </c>
      <c r="O184" s="113" t="s">
        <v>71</v>
      </c>
      <c r="P184" s="113" t="s">
        <v>72</v>
      </c>
      <c r="Q184" s="113" t="s">
        <v>99</v>
      </c>
      <c r="S184" s="336"/>
      <c r="T184" s="336"/>
      <c r="U184" s="337"/>
      <c r="V184" s="338"/>
      <c r="W184" s="339"/>
      <c r="X184" s="340"/>
      <c r="Y184" s="341"/>
      <c r="Z184" s="340"/>
      <c r="AA184" s="338"/>
      <c r="AB184" s="339"/>
      <c r="AC184" s="338"/>
      <c r="AD184" s="337"/>
      <c r="AE184" s="337"/>
      <c r="AF184" s="339"/>
      <c r="AG184" s="342"/>
    </row>
    <row r="185" spans="1:33" ht="272.45" customHeight="1" x14ac:dyDescent="0.35">
      <c r="A185" s="112">
        <f t="shared" si="3"/>
        <v>162</v>
      </c>
      <c r="B185" s="113" t="s">
        <v>350</v>
      </c>
      <c r="C185" s="113" t="s">
        <v>225</v>
      </c>
      <c r="D185" s="120">
        <v>80101706</v>
      </c>
      <c r="E185" s="113" t="s">
        <v>479</v>
      </c>
      <c r="F185" s="113" t="s">
        <v>66</v>
      </c>
      <c r="G185" s="113">
        <v>1</v>
      </c>
      <c r="H185" s="122" t="s">
        <v>103</v>
      </c>
      <c r="I185" s="113">
        <v>10.5</v>
      </c>
      <c r="J185" s="113" t="s">
        <v>211</v>
      </c>
      <c r="K185" s="113" t="s">
        <v>105</v>
      </c>
      <c r="L185" s="113" t="s">
        <v>304</v>
      </c>
      <c r="M185" s="283">
        <v>66000000</v>
      </c>
      <c r="N185" s="283">
        <v>66000000</v>
      </c>
      <c r="O185" s="113" t="s">
        <v>71</v>
      </c>
      <c r="P185" s="113" t="s">
        <v>72</v>
      </c>
      <c r="Q185" s="113" t="s">
        <v>99</v>
      </c>
      <c r="S185" s="352" t="s">
        <v>1126</v>
      </c>
      <c r="T185" s="336" t="s">
        <v>1127</v>
      </c>
      <c r="U185" s="337">
        <v>43875</v>
      </c>
      <c r="V185" s="338" t="s">
        <v>1128</v>
      </c>
      <c r="W185" s="339" t="s">
        <v>559</v>
      </c>
      <c r="X185" s="354">
        <v>61800000</v>
      </c>
      <c r="Y185" s="355">
        <v>0</v>
      </c>
      <c r="Z185" s="354">
        <v>61800000</v>
      </c>
      <c r="AA185" s="338" t="s">
        <v>1129</v>
      </c>
      <c r="AB185" s="339">
        <v>9320</v>
      </c>
      <c r="AC185" s="338" t="s">
        <v>1101</v>
      </c>
      <c r="AD185" s="337">
        <v>43875</v>
      </c>
      <c r="AE185" s="337">
        <v>44188</v>
      </c>
      <c r="AF185" s="339" t="s">
        <v>1130</v>
      </c>
      <c r="AG185" s="339" t="s">
        <v>575</v>
      </c>
    </row>
    <row r="186" spans="1:33" ht="272.45" customHeight="1" x14ac:dyDescent="0.35">
      <c r="A186" s="112">
        <f t="shared" si="3"/>
        <v>163</v>
      </c>
      <c r="B186" s="113" t="s">
        <v>350</v>
      </c>
      <c r="C186" s="113" t="s">
        <v>225</v>
      </c>
      <c r="D186" s="120">
        <v>80101706</v>
      </c>
      <c r="E186" s="113" t="s">
        <v>480</v>
      </c>
      <c r="F186" s="113" t="s">
        <v>66</v>
      </c>
      <c r="G186" s="113">
        <v>1</v>
      </c>
      <c r="H186" s="122" t="s">
        <v>103</v>
      </c>
      <c r="I186" s="113">
        <v>10.5</v>
      </c>
      <c r="J186" s="113" t="s">
        <v>211</v>
      </c>
      <c r="K186" s="113" t="s">
        <v>105</v>
      </c>
      <c r="L186" s="113" t="s">
        <v>303</v>
      </c>
      <c r="M186" s="283">
        <v>63000000</v>
      </c>
      <c r="N186" s="283">
        <v>63000000</v>
      </c>
      <c r="O186" s="113" t="s">
        <v>71</v>
      </c>
      <c r="P186" s="113" t="s">
        <v>72</v>
      </c>
      <c r="Q186" s="113" t="s">
        <v>99</v>
      </c>
      <c r="S186" s="352" t="s">
        <v>1286</v>
      </c>
      <c r="T186" s="336" t="s">
        <v>1287</v>
      </c>
      <c r="U186" s="353">
        <v>43887</v>
      </c>
      <c r="V186" s="338" t="s">
        <v>1288</v>
      </c>
      <c r="W186" s="339" t="s">
        <v>559</v>
      </c>
      <c r="X186" s="354">
        <v>59400000</v>
      </c>
      <c r="Y186" s="355">
        <v>0</v>
      </c>
      <c r="Z186" s="354">
        <v>59400000</v>
      </c>
      <c r="AA186" s="338" t="s">
        <v>1289</v>
      </c>
      <c r="AB186" s="339">
        <v>20320</v>
      </c>
      <c r="AC186" s="338" t="s">
        <v>1290</v>
      </c>
      <c r="AD186" s="337">
        <v>43888</v>
      </c>
      <c r="AE186" s="337">
        <v>44188</v>
      </c>
      <c r="AF186" s="339" t="s">
        <v>1291</v>
      </c>
      <c r="AG186" s="339" t="s">
        <v>575</v>
      </c>
    </row>
    <row r="187" spans="1:33" s="27" customFormat="1" ht="272.45" customHeight="1" x14ac:dyDescent="0.35">
      <c r="A187" s="112">
        <f t="shared" si="3"/>
        <v>164</v>
      </c>
      <c r="B187" s="113" t="s">
        <v>350</v>
      </c>
      <c r="C187" s="113" t="s">
        <v>225</v>
      </c>
      <c r="D187" s="120">
        <v>80101706</v>
      </c>
      <c r="E187" s="113" t="s">
        <v>481</v>
      </c>
      <c r="F187" s="113" t="s">
        <v>66</v>
      </c>
      <c r="G187" s="113">
        <v>1</v>
      </c>
      <c r="H187" s="122" t="s">
        <v>103</v>
      </c>
      <c r="I187" s="113" t="s">
        <v>1049</v>
      </c>
      <c r="J187" s="113" t="s">
        <v>211</v>
      </c>
      <c r="K187" s="113" t="s">
        <v>105</v>
      </c>
      <c r="L187" s="113" t="s">
        <v>304</v>
      </c>
      <c r="M187" s="283">
        <v>75465720</v>
      </c>
      <c r="N187" s="283">
        <v>75465720</v>
      </c>
      <c r="O187" s="113" t="s">
        <v>71</v>
      </c>
      <c r="P187" s="113" t="s">
        <v>72</v>
      </c>
      <c r="Q187" s="113" t="s">
        <v>99</v>
      </c>
      <c r="R187" s="26"/>
      <c r="S187" s="352" t="s">
        <v>1292</v>
      </c>
      <c r="T187" s="336" t="s">
        <v>1293</v>
      </c>
      <c r="U187" s="353">
        <v>43887</v>
      </c>
      <c r="V187" s="338" t="s">
        <v>1294</v>
      </c>
      <c r="W187" s="339" t="s">
        <v>559</v>
      </c>
      <c r="X187" s="354">
        <v>75465720</v>
      </c>
      <c r="Y187" s="355">
        <v>0</v>
      </c>
      <c r="Z187" s="354">
        <v>75465720</v>
      </c>
      <c r="AA187" s="338" t="s">
        <v>1295</v>
      </c>
      <c r="AB187" s="339">
        <v>20220</v>
      </c>
      <c r="AC187" s="338" t="s">
        <v>1296</v>
      </c>
      <c r="AD187" s="337">
        <v>43888</v>
      </c>
      <c r="AE187" s="337">
        <v>44176</v>
      </c>
      <c r="AF187" s="339" t="s">
        <v>832</v>
      </c>
      <c r="AG187" s="339" t="s">
        <v>575</v>
      </c>
    </row>
    <row r="188" spans="1:33" s="27" customFormat="1" ht="272.45" customHeight="1" x14ac:dyDescent="0.35">
      <c r="A188" s="112">
        <f t="shared" si="3"/>
        <v>165</v>
      </c>
      <c r="B188" s="113" t="s">
        <v>344</v>
      </c>
      <c r="C188" s="113" t="s">
        <v>225</v>
      </c>
      <c r="D188" s="120">
        <v>80101706</v>
      </c>
      <c r="E188" s="113" t="s">
        <v>482</v>
      </c>
      <c r="F188" s="113" t="s">
        <v>66</v>
      </c>
      <c r="G188" s="113">
        <v>1</v>
      </c>
      <c r="H188" s="122" t="s">
        <v>96</v>
      </c>
      <c r="I188" s="113">
        <v>11</v>
      </c>
      <c r="J188" s="113" t="s">
        <v>211</v>
      </c>
      <c r="K188" s="113" t="s">
        <v>105</v>
      </c>
      <c r="L188" s="113" t="s">
        <v>304</v>
      </c>
      <c r="M188" s="283">
        <v>51400800</v>
      </c>
      <c r="N188" s="283">
        <v>51400800</v>
      </c>
      <c r="O188" s="113" t="s">
        <v>71</v>
      </c>
      <c r="P188" s="113" t="s">
        <v>72</v>
      </c>
      <c r="Q188" s="113" t="s">
        <v>99</v>
      </c>
      <c r="R188" s="26"/>
      <c r="S188" s="352" t="s">
        <v>870</v>
      </c>
      <c r="T188" s="336" t="s">
        <v>871</v>
      </c>
      <c r="U188" s="337">
        <v>43844</v>
      </c>
      <c r="V188" s="338" t="s">
        <v>872</v>
      </c>
      <c r="W188" s="339" t="s">
        <v>559</v>
      </c>
      <c r="X188" s="354">
        <v>51400800</v>
      </c>
      <c r="Y188" s="355">
        <v>0</v>
      </c>
      <c r="Z188" s="354">
        <v>51400800</v>
      </c>
      <c r="AA188" s="338" t="s">
        <v>873</v>
      </c>
      <c r="AB188" s="339">
        <v>1220</v>
      </c>
      <c r="AC188" s="338" t="s">
        <v>553</v>
      </c>
      <c r="AD188" s="337">
        <v>43845</v>
      </c>
      <c r="AE188" s="337">
        <v>44179</v>
      </c>
      <c r="AF188" s="339" t="s">
        <v>874</v>
      </c>
      <c r="AG188" s="339" t="s">
        <v>575</v>
      </c>
    </row>
    <row r="189" spans="1:33" s="27" customFormat="1" ht="272.45" customHeight="1" x14ac:dyDescent="0.35">
      <c r="A189" s="112">
        <f t="shared" si="3"/>
        <v>166</v>
      </c>
      <c r="B189" s="113" t="s">
        <v>350</v>
      </c>
      <c r="C189" s="113" t="s">
        <v>225</v>
      </c>
      <c r="D189" s="120">
        <v>80101706</v>
      </c>
      <c r="E189" s="113" t="s">
        <v>483</v>
      </c>
      <c r="F189" s="113" t="s">
        <v>66</v>
      </c>
      <c r="G189" s="113">
        <v>1</v>
      </c>
      <c r="H189" s="122" t="s">
        <v>96</v>
      </c>
      <c r="I189" s="113">
        <v>10.5</v>
      </c>
      <c r="J189" s="113" t="s">
        <v>211</v>
      </c>
      <c r="K189" s="113" t="s">
        <v>105</v>
      </c>
      <c r="L189" s="113" t="s">
        <v>303</v>
      </c>
      <c r="M189" s="283">
        <v>71961120</v>
      </c>
      <c r="N189" s="283">
        <v>71961120</v>
      </c>
      <c r="O189" s="113" t="s">
        <v>71</v>
      </c>
      <c r="P189" s="113" t="s">
        <v>72</v>
      </c>
      <c r="Q189" s="113" t="s">
        <v>99</v>
      </c>
      <c r="R189" s="26"/>
      <c r="S189" s="352" t="s">
        <v>875</v>
      </c>
      <c r="T189" s="336" t="s">
        <v>876</v>
      </c>
      <c r="U189" s="337">
        <v>43852</v>
      </c>
      <c r="V189" s="338" t="s">
        <v>877</v>
      </c>
      <c r="W189" s="339" t="s">
        <v>559</v>
      </c>
      <c r="X189" s="354">
        <v>71961120</v>
      </c>
      <c r="Y189" s="355">
        <v>0</v>
      </c>
      <c r="Z189" s="354">
        <v>71961120</v>
      </c>
      <c r="AA189" s="338" t="s">
        <v>878</v>
      </c>
      <c r="AB189" s="339">
        <v>9120</v>
      </c>
      <c r="AC189" s="338" t="s">
        <v>879</v>
      </c>
      <c r="AD189" s="337">
        <v>43852</v>
      </c>
      <c r="AE189" s="337">
        <v>44171</v>
      </c>
      <c r="AF189" s="339" t="s">
        <v>832</v>
      </c>
      <c r="AG189" s="339" t="s">
        <v>575</v>
      </c>
    </row>
    <row r="190" spans="1:33" s="27" customFormat="1" ht="272.45" customHeight="1" x14ac:dyDescent="0.35">
      <c r="A190" s="112">
        <f t="shared" si="3"/>
        <v>167</v>
      </c>
      <c r="B190" s="113" t="s">
        <v>404</v>
      </c>
      <c r="C190" s="113" t="s">
        <v>245</v>
      </c>
      <c r="D190" s="120">
        <v>80101706</v>
      </c>
      <c r="E190" s="113" t="s">
        <v>484</v>
      </c>
      <c r="F190" s="113" t="s">
        <v>66</v>
      </c>
      <c r="G190" s="113">
        <v>1</v>
      </c>
      <c r="H190" s="122" t="s">
        <v>96</v>
      </c>
      <c r="I190" s="113">
        <v>11.5</v>
      </c>
      <c r="J190" s="113" t="s">
        <v>211</v>
      </c>
      <c r="K190" s="113" t="s">
        <v>105</v>
      </c>
      <c r="L190" s="113" t="s">
        <v>227</v>
      </c>
      <c r="M190" s="283">
        <v>75900000</v>
      </c>
      <c r="N190" s="283">
        <v>75900000</v>
      </c>
      <c r="O190" s="113" t="s">
        <v>71</v>
      </c>
      <c r="P190" s="113" t="s">
        <v>72</v>
      </c>
      <c r="Q190" s="113" t="s">
        <v>246</v>
      </c>
      <c r="R190" s="26"/>
      <c r="S190" s="352" t="s">
        <v>880</v>
      </c>
      <c r="T190" s="336" t="s">
        <v>881</v>
      </c>
      <c r="U190" s="337">
        <v>43843</v>
      </c>
      <c r="V190" s="338" t="s">
        <v>882</v>
      </c>
      <c r="W190" s="339" t="s">
        <v>559</v>
      </c>
      <c r="X190" s="354">
        <v>75680000</v>
      </c>
      <c r="Y190" s="355">
        <v>0</v>
      </c>
      <c r="Z190" s="354">
        <v>75680000</v>
      </c>
      <c r="AA190" s="338" t="s">
        <v>883</v>
      </c>
      <c r="AB190" s="339">
        <v>1920</v>
      </c>
      <c r="AC190" s="338" t="s">
        <v>645</v>
      </c>
      <c r="AD190" s="337">
        <v>43843</v>
      </c>
      <c r="AE190" s="337">
        <v>44188</v>
      </c>
      <c r="AF190" s="339" t="s">
        <v>884</v>
      </c>
      <c r="AG190" s="339" t="s">
        <v>245</v>
      </c>
    </row>
    <row r="191" spans="1:33" s="27" customFormat="1" ht="272.45" customHeight="1" x14ac:dyDescent="0.35">
      <c r="A191" s="112">
        <f t="shared" si="3"/>
        <v>168</v>
      </c>
      <c r="B191" s="113" t="s">
        <v>404</v>
      </c>
      <c r="C191" s="113" t="s">
        <v>245</v>
      </c>
      <c r="D191" s="120">
        <v>80101706</v>
      </c>
      <c r="E191" s="113" t="s">
        <v>485</v>
      </c>
      <c r="F191" s="113" t="s">
        <v>66</v>
      </c>
      <c r="G191" s="113">
        <v>1</v>
      </c>
      <c r="H191" s="122" t="s">
        <v>96</v>
      </c>
      <c r="I191" s="113">
        <v>11</v>
      </c>
      <c r="J191" s="113" t="s">
        <v>211</v>
      </c>
      <c r="K191" s="113" t="s">
        <v>105</v>
      </c>
      <c r="L191" s="113" t="s">
        <v>227</v>
      </c>
      <c r="M191" s="283">
        <v>61680960</v>
      </c>
      <c r="N191" s="283">
        <v>61680960</v>
      </c>
      <c r="O191" s="113" t="s">
        <v>71</v>
      </c>
      <c r="P191" s="113" t="s">
        <v>72</v>
      </c>
      <c r="Q191" s="113" t="s">
        <v>246</v>
      </c>
      <c r="R191" s="26"/>
      <c r="S191" s="352" t="s">
        <v>885</v>
      </c>
      <c r="T191" s="336" t="s">
        <v>886</v>
      </c>
      <c r="U191" s="337">
        <v>43844</v>
      </c>
      <c r="V191" s="338" t="s">
        <v>887</v>
      </c>
      <c r="W191" s="339" t="s">
        <v>559</v>
      </c>
      <c r="X191" s="354">
        <v>61680960</v>
      </c>
      <c r="Y191" s="355">
        <v>0</v>
      </c>
      <c r="Z191" s="354">
        <v>61680960</v>
      </c>
      <c r="AA191" s="338" t="s">
        <v>888</v>
      </c>
      <c r="AB191" s="339">
        <v>2420</v>
      </c>
      <c r="AC191" s="338" t="s">
        <v>553</v>
      </c>
      <c r="AD191" s="337">
        <v>43844</v>
      </c>
      <c r="AE191" s="337">
        <v>44178</v>
      </c>
      <c r="AF191" s="339" t="s">
        <v>889</v>
      </c>
      <c r="AG191" s="339" t="s">
        <v>245</v>
      </c>
    </row>
    <row r="192" spans="1:33" s="27" customFormat="1" ht="272.45" customHeight="1" x14ac:dyDescent="0.35">
      <c r="A192" s="112">
        <f t="shared" si="3"/>
        <v>169</v>
      </c>
      <c r="B192" s="113" t="s">
        <v>404</v>
      </c>
      <c r="C192" s="113" t="s">
        <v>245</v>
      </c>
      <c r="D192" s="120">
        <v>80101706</v>
      </c>
      <c r="E192" s="113" t="s">
        <v>486</v>
      </c>
      <c r="F192" s="113" t="s">
        <v>66</v>
      </c>
      <c r="G192" s="113">
        <v>1</v>
      </c>
      <c r="H192" s="122" t="s">
        <v>96</v>
      </c>
      <c r="I192" s="113">
        <v>11</v>
      </c>
      <c r="J192" s="113" t="s">
        <v>211</v>
      </c>
      <c r="K192" s="113" t="s">
        <v>105</v>
      </c>
      <c r="L192" s="113" t="s">
        <v>227</v>
      </c>
      <c r="M192" s="283">
        <v>61680960</v>
      </c>
      <c r="N192" s="283">
        <v>61680960</v>
      </c>
      <c r="O192" s="113" t="s">
        <v>71</v>
      </c>
      <c r="P192" s="113" t="s">
        <v>72</v>
      </c>
      <c r="Q192" s="113" t="s">
        <v>246</v>
      </c>
      <c r="R192" s="26"/>
      <c r="S192" s="352" t="s">
        <v>890</v>
      </c>
      <c r="T192" s="336" t="s">
        <v>891</v>
      </c>
      <c r="U192" s="337">
        <v>43847</v>
      </c>
      <c r="V192" s="338" t="s">
        <v>892</v>
      </c>
      <c r="W192" s="339" t="s">
        <v>559</v>
      </c>
      <c r="X192" s="354">
        <v>46658774</v>
      </c>
      <c r="Y192" s="355">
        <v>0</v>
      </c>
      <c r="Z192" s="354">
        <v>46658774</v>
      </c>
      <c r="AA192" s="338" t="s">
        <v>893</v>
      </c>
      <c r="AB192" s="339">
        <v>2520</v>
      </c>
      <c r="AC192" s="338" t="s">
        <v>645</v>
      </c>
      <c r="AD192" s="337">
        <v>43847</v>
      </c>
      <c r="AE192" s="337">
        <v>44188</v>
      </c>
      <c r="AF192" s="339" t="s">
        <v>884</v>
      </c>
      <c r="AG192" s="339" t="s">
        <v>245</v>
      </c>
    </row>
    <row r="193" spans="1:33" s="27" customFormat="1" ht="272.45" customHeight="1" x14ac:dyDescent="0.35">
      <c r="A193" s="112">
        <f t="shared" si="3"/>
        <v>170</v>
      </c>
      <c r="B193" s="113" t="s">
        <v>404</v>
      </c>
      <c r="C193" s="113" t="s">
        <v>245</v>
      </c>
      <c r="D193" s="120">
        <v>80101706</v>
      </c>
      <c r="E193" s="113" t="s">
        <v>487</v>
      </c>
      <c r="F193" s="113" t="s">
        <v>66</v>
      </c>
      <c r="G193" s="113">
        <v>1</v>
      </c>
      <c r="H193" s="122" t="s">
        <v>96</v>
      </c>
      <c r="I193" s="113">
        <v>11.5</v>
      </c>
      <c r="J193" s="113" t="s">
        <v>211</v>
      </c>
      <c r="K193" s="113" t="s">
        <v>105</v>
      </c>
      <c r="L193" s="113" t="s">
        <v>302</v>
      </c>
      <c r="M193" s="283">
        <v>50154720</v>
      </c>
      <c r="N193" s="283">
        <v>50154720</v>
      </c>
      <c r="O193" s="113" t="s">
        <v>71</v>
      </c>
      <c r="P193" s="113" t="s">
        <v>72</v>
      </c>
      <c r="Q193" s="113" t="s">
        <v>246</v>
      </c>
      <c r="R193" s="26"/>
      <c r="S193" s="352" t="s">
        <v>894</v>
      </c>
      <c r="T193" s="336" t="s">
        <v>895</v>
      </c>
      <c r="U193" s="337">
        <v>43852</v>
      </c>
      <c r="V193" s="338" t="s">
        <v>896</v>
      </c>
      <c r="W193" s="339" t="s">
        <v>559</v>
      </c>
      <c r="X193" s="354">
        <v>48410208</v>
      </c>
      <c r="Y193" s="355">
        <v>0</v>
      </c>
      <c r="Z193" s="354">
        <v>48410208</v>
      </c>
      <c r="AA193" s="338" t="s">
        <v>897</v>
      </c>
      <c r="AB193" s="339">
        <v>11420</v>
      </c>
      <c r="AC193" s="338" t="s">
        <v>898</v>
      </c>
      <c r="AD193" s="337">
        <v>43852</v>
      </c>
      <c r="AE193" s="337">
        <v>44188</v>
      </c>
      <c r="AF193" s="339" t="s">
        <v>884</v>
      </c>
      <c r="AG193" s="339" t="s">
        <v>245</v>
      </c>
    </row>
    <row r="194" spans="1:33" s="27" customFormat="1" ht="272.45" customHeight="1" x14ac:dyDescent="0.55000000000000004">
      <c r="A194" s="112">
        <f t="shared" si="3"/>
        <v>171</v>
      </c>
      <c r="B194" s="113" t="s">
        <v>404</v>
      </c>
      <c r="C194" s="113" t="s">
        <v>245</v>
      </c>
      <c r="D194" s="120">
        <v>80101706</v>
      </c>
      <c r="E194" s="113" t="s">
        <v>488</v>
      </c>
      <c r="F194" s="113" t="s">
        <v>66</v>
      </c>
      <c r="G194" s="113">
        <v>1</v>
      </c>
      <c r="H194" s="122" t="s">
        <v>89</v>
      </c>
      <c r="I194" s="113">
        <v>9</v>
      </c>
      <c r="J194" s="113" t="s">
        <v>211</v>
      </c>
      <c r="K194" s="113" t="s">
        <v>105</v>
      </c>
      <c r="L194" s="113" t="s">
        <v>302</v>
      </c>
      <c r="M194" s="283">
        <v>47766400</v>
      </c>
      <c r="N194" s="283">
        <v>47766400</v>
      </c>
      <c r="O194" s="113" t="s">
        <v>71</v>
      </c>
      <c r="P194" s="113" t="s">
        <v>72</v>
      </c>
      <c r="Q194" s="113" t="s">
        <v>246</v>
      </c>
      <c r="R194" s="26"/>
      <c r="S194" s="343"/>
      <c r="T194" s="343"/>
      <c r="U194" s="343"/>
      <c r="V194" s="343"/>
      <c r="W194" s="343"/>
      <c r="X194" s="344"/>
      <c r="Y194" s="344"/>
      <c r="Z194" s="344"/>
      <c r="AA194" s="343"/>
      <c r="AB194" s="343"/>
      <c r="AC194" s="343"/>
      <c r="AD194" s="343"/>
      <c r="AE194" s="343"/>
      <c r="AF194" s="343"/>
      <c r="AG194" s="343"/>
    </row>
    <row r="195" spans="1:33" s="27" customFormat="1" ht="272.45" customHeight="1" x14ac:dyDescent="0.35">
      <c r="A195" s="112">
        <f t="shared" si="3"/>
        <v>172</v>
      </c>
      <c r="B195" s="113" t="s">
        <v>309</v>
      </c>
      <c r="C195" s="113" t="s">
        <v>245</v>
      </c>
      <c r="D195" s="120">
        <v>80101706</v>
      </c>
      <c r="E195" s="113" t="s">
        <v>489</v>
      </c>
      <c r="F195" s="113" t="s">
        <v>66</v>
      </c>
      <c r="G195" s="113">
        <v>1</v>
      </c>
      <c r="H195" s="122" t="s">
        <v>96</v>
      </c>
      <c r="I195" s="113">
        <v>11</v>
      </c>
      <c r="J195" s="113" t="s">
        <v>211</v>
      </c>
      <c r="K195" s="113" t="s">
        <v>105</v>
      </c>
      <c r="L195" s="113" t="s">
        <v>300</v>
      </c>
      <c r="M195" s="283">
        <v>39978400</v>
      </c>
      <c r="N195" s="283">
        <v>39978400</v>
      </c>
      <c r="O195" s="113" t="s">
        <v>71</v>
      </c>
      <c r="P195" s="113" t="s">
        <v>72</v>
      </c>
      <c r="Q195" s="113" t="s">
        <v>246</v>
      </c>
      <c r="R195" s="26"/>
      <c r="S195" s="352" t="s">
        <v>899</v>
      </c>
      <c r="T195" s="336" t="s">
        <v>900</v>
      </c>
      <c r="U195" s="337">
        <v>43858</v>
      </c>
      <c r="V195" s="338" t="s">
        <v>901</v>
      </c>
      <c r="W195" s="339" t="s">
        <v>559</v>
      </c>
      <c r="X195" s="354">
        <v>39493813</v>
      </c>
      <c r="Y195" s="355"/>
      <c r="Z195" s="354">
        <v>39493813</v>
      </c>
      <c r="AA195" s="338" t="s">
        <v>902</v>
      </c>
      <c r="AB195" s="339">
        <v>15120</v>
      </c>
      <c r="AC195" s="338" t="s">
        <v>903</v>
      </c>
      <c r="AD195" s="347">
        <v>43858</v>
      </c>
      <c r="AE195" s="347">
        <v>44188</v>
      </c>
      <c r="AF195" s="339" t="s">
        <v>884</v>
      </c>
      <c r="AG195" s="339" t="s">
        <v>245</v>
      </c>
    </row>
    <row r="196" spans="1:33" s="27" customFormat="1" ht="272.45" customHeight="1" x14ac:dyDescent="0.35">
      <c r="A196" s="112">
        <f t="shared" si="3"/>
        <v>173</v>
      </c>
      <c r="B196" s="113" t="s">
        <v>309</v>
      </c>
      <c r="C196" s="113" t="s">
        <v>245</v>
      </c>
      <c r="D196" s="120">
        <v>80101706</v>
      </c>
      <c r="E196" s="113" t="s">
        <v>490</v>
      </c>
      <c r="F196" s="113" t="s">
        <v>66</v>
      </c>
      <c r="G196" s="113">
        <v>1</v>
      </c>
      <c r="H196" s="122" t="s">
        <v>96</v>
      </c>
      <c r="I196" s="113">
        <v>11.5</v>
      </c>
      <c r="J196" s="113" t="s">
        <v>211</v>
      </c>
      <c r="K196" s="113" t="s">
        <v>105</v>
      </c>
      <c r="L196" s="113" t="s">
        <v>300</v>
      </c>
      <c r="M196" s="283">
        <v>47974080</v>
      </c>
      <c r="N196" s="283">
        <v>47974080</v>
      </c>
      <c r="O196" s="113" t="s">
        <v>71</v>
      </c>
      <c r="P196" s="113" t="s">
        <v>72</v>
      </c>
      <c r="Q196" s="113" t="s">
        <v>246</v>
      </c>
      <c r="R196" s="26"/>
      <c r="S196" s="352" t="s">
        <v>904</v>
      </c>
      <c r="T196" s="336" t="s">
        <v>905</v>
      </c>
      <c r="U196" s="337">
        <v>43854</v>
      </c>
      <c r="V196" s="338" t="s">
        <v>906</v>
      </c>
      <c r="W196" s="339" t="s">
        <v>559</v>
      </c>
      <c r="X196" s="354">
        <v>47974080</v>
      </c>
      <c r="Y196" s="355">
        <v>0</v>
      </c>
      <c r="Z196" s="354">
        <v>47974080</v>
      </c>
      <c r="AA196" s="338" t="s">
        <v>907</v>
      </c>
      <c r="AB196" s="339">
        <v>7120</v>
      </c>
      <c r="AC196" s="346" t="s">
        <v>645</v>
      </c>
      <c r="AD196" s="347">
        <v>43854</v>
      </c>
      <c r="AE196" s="347">
        <v>44188</v>
      </c>
      <c r="AF196" s="339" t="s">
        <v>884</v>
      </c>
      <c r="AG196" s="339" t="s">
        <v>245</v>
      </c>
    </row>
    <row r="197" spans="1:33" s="27" customFormat="1" ht="272.45" customHeight="1" x14ac:dyDescent="0.35">
      <c r="A197" s="112">
        <f t="shared" si="3"/>
        <v>174</v>
      </c>
      <c r="B197" s="113" t="s">
        <v>309</v>
      </c>
      <c r="C197" s="113" t="s">
        <v>245</v>
      </c>
      <c r="D197" s="120">
        <v>80101706</v>
      </c>
      <c r="E197" s="113" t="s">
        <v>491</v>
      </c>
      <c r="F197" s="113" t="s">
        <v>66</v>
      </c>
      <c r="G197" s="113">
        <v>1</v>
      </c>
      <c r="H197" s="122" t="s">
        <v>96</v>
      </c>
      <c r="I197" s="113">
        <v>11.5</v>
      </c>
      <c r="J197" s="113" t="s">
        <v>211</v>
      </c>
      <c r="K197" s="113" t="s">
        <v>105</v>
      </c>
      <c r="L197" s="113" t="s">
        <v>300</v>
      </c>
      <c r="M197" s="283">
        <v>69261280</v>
      </c>
      <c r="N197" s="283">
        <v>69261280</v>
      </c>
      <c r="O197" s="113" t="s">
        <v>71</v>
      </c>
      <c r="P197" s="113" t="s">
        <v>72</v>
      </c>
      <c r="Q197" s="113" t="s">
        <v>246</v>
      </c>
      <c r="R197" s="26"/>
      <c r="S197" s="352" t="s">
        <v>908</v>
      </c>
      <c r="T197" s="336" t="s">
        <v>909</v>
      </c>
      <c r="U197" s="337">
        <v>43853</v>
      </c>
      <c r="V197" s="338" t="s">
        <v>910</v>
      </c>
      <c r="W197" s="339" t="s">
        <v>559</v>
      </c>
      <c r="X197" s="354">
        <v>66450676</v>
      </c>
      <c r="Y197" s="355">
        <v>0</v>
      </c>
      <c r="Z197" s="354">
        <v>66450676</v>
      </c>
      <c r="AA197" s="338" t="s">
        <v>911</v>
      </c>
      <c r="AB197" s="348">
        <v>7020</v>
      </c>
      <c r="AC197" s="346" t="s">
        <v>912</v>
      </c>
      <c r="AD197" s="347">
        <v>43853</v>
      </c>
      <c r="AE197" s="347">
        <v>44188</v>
      </c>
      <c r="AF197" s="339" t="s">
        <v>884</v>
      </c>
      <c r="AG197" s="339" t="s">
        <v>245</v>
      </c>
    </row>
    <row r="198" spans="1:33" s="27" customFormat="1" ht="272.45" customHeight="1" x14ac:dyDescent="0.35">
      <c r="A198" s="112">
        <f t="shared" si="3"/>
        <v>175</v>
      </c>
      <c r="B198" s="113" t="s">
        <v>404</v>
      </c>
      <c r="C198" s="113" t="s">
        <v>245</v>
      </c>
      <c r="D198" s="120">
        <v>80101706</v>
      </c>
      <c r="E198" s="113" t="s">
        <v>492</v>
      </c>
      <c r="F198" s="113" t="s">
        <v>66</v>
      </c>
      <c r="G198" s="113">
        <v>1</v>
      </c>
      <c r="H198" s="122" t="s">
        <v>96</v>
      </c>
      <c r="I198" s="113">
        <v>11</v>
      </c>
      <c r="J198" s="113" t="s">
        <v>211</v>
      </c>
      <c r="K198" s="113" t="s">
        <v>105</v>
      </c>
      <c r="L198" s="113" t="s">
        <v>302</v>
      </c>
      <c r="M198" s="283">
        <v>22844800</v>
      </c>
      <c r="N198" s="283">
        <v>22844800</v>
      </c>
      <c r="O198" s="113" t="s">
        <v>71</v>
      </c>
      <c r="P198" s="113" t="s">
        <v>72</v>
      </c>
      <c r="Q198" s="113" t="s">
        <v>246</v>
      </c>
      <c r="R198" s="26"/>
      <c r="S198" s="352" t="s">
        <v>913</v>
      </c>
      <c r="T198" s="336" t="s">
        <v>914</v>
      </c>
      <c r="U198" s="337">
        <v>43857</v>
      </c>
      <c r="V198" s="338" t="s">
        <v>915</v>
      </c>
      <c r="W198" s="339" t="s">
        <v>551</v>
      </c>
      <c r="X198" s="354">
        <v>22637120</v>
      </c>
      <c r="Y198" s="355"/>
      <c r="Z198" s="354">
        <v>22637120</v>
      </c>
      <c r="AA198" s="338" t="s">
        <v>916</v>
      </c>
      <c r="AB198" s="339">
        <v>17420</v>
      </c>
      <c r="AC198" s="338" t="s">
        <v>903</v>
      </c>
      <c r="AD198" s="337">
        <v>43857</v>
      </c>
      <c r="AE198" s="337">
        <v>44188</v>
      </c>
      <c r="AF198" s="339" t="s">
        <v>917</v>
      </c>
      <c r="AG198" s="339" t="s">
        <v>918</v>
      </c>
    </row>
    <row r="199" spans="1:33" s="27" customFormat="1" ht="272.45" customHeight="1" x14ac:dyDescent="0.35">
      <c r="A199" s="112">
        <f t="shared" si="3"/>
        <v>176</v>
      </c>
      <c r="B199" s="113" t="s">
        <v>344</v>
      </c>
      <c r="C199" s="113" t="s">
        <v>245</v>
      </c>
      <c r="D199" s="120">
        <v>80101706</v>
      </c>
      <c r="E199" s="113" t="s">
        <v>493</v>
      </c>
      <c r="F199" s="113" t="s">
        <v>66</v>
      </c>
      <c r="G199" s="113">
        <v>1</v>
      </c>
      <c r="H199" s="122" t="s">
        <v>96</v>
      </c>
      <c r="I199" s="113">
        <v>11</v>
      </c>
      <c r="J199" s="113" t="s">
        <v>211</v>
      </c>
      <c r="K199" s="113" t="s">
        <v>105</v>
      </c>
      <c r="L199" s="113" t="s">
        <v>303</v>
      </c>
      <c r="M199" s="283">
        <v>105086080</v>
      </c>
      <c r="N199" s="283">
        <v>105086080</v>
      </c>
      <c r="O199" s="113" t="s">
        <v>71</v>
      </c>
      <c r="P199" s="113" t="s">
        <v>72</v>
      </c>
      <c r="Q199" s="113" t="s">
        <v>246</v>
      </c>
      <c r="R199" s="26"/>
      <c r="S199" s="352" t="s">
        <v>919</v>
      </c>
      <c r="T199" s="336" t="s">
        <v>920</v>
      </c>
      <c r="U199" s="337">
        <v>43854</v>
      </c>
      <c r="V199" s="338" t="s">
        <v>921</v>
      </c>
      <c r="W199" s="339" t="s">
        <v>559</v>
      </c>
      <c r="X199" s="354">
        <v>105086080</v>
      </c>
      <c r="Y199" s="355">
        <v>0</v>
      </c>
      <c r="Z199" s="354">
        <v>105086080</v>
      </c>
      <c r="AA199" s="338" t="s">
        <v>922</v>
      </c>
      <c r="AB199" s="348">
        <v>8820</v>
      </c>
      <c r="AC199" s="346" t="s">
        <v>645</v>
      </c>
      <c r="AD199" s="347">
        <v>43854</v>
      </c>
      <c r="AE199" s="347">
        <v>44188</v>
      </c>
      <c r="AF199" s="339" t="s">
        <v>884</v>
      </c>
      <c r="AG199" s="339" t="s">
        <v>245</v>
      </c>
    </row>
    <row r="200" spans="1:33" s="27" customFormat="1" ht="272.45" customHeight="1" x14ac:dyDescent="0.35">
      <c r="A200" s="112">
        <f t="shared" si="3"/>
        <v>177</v>
      </c>
      <c r="B200" s="113" t="s">
        <v>389</v>
      </c>
      <c r="C200" s="113" t="s">
        <v>131</v>
      </c>
      <c r="D200" s="120">
        <v>80101706</v>
      </c>
      <c r="E200" s="113" t="s">
        <v>494</v>
      </c>
      <c r="F200" s="113" t="s">
        <v>66</v>
      </c>
      <c r="G200" s="113">
        <v>1</v>
      </c>
      <c r="H200" s="122" t="s">
        <v>96</v>
      </c>
      <c r="I200" s="113">
        <v>11</v>
      </c>
      <c r="J200" s="113" t="s">
        <v>211</v>
      </c>
      <c r="K200" s="113" t="s">
        <v>105</v>
      </c>
      <c r="L200" s="113" t="s">
        <v>302</v>
      </c>
      <c r="M200" s="283">
        <v>53685280</v>
      </c>
      <c r="N200" s="283">
        <v>53685280</v>
      </c>
      <c r="O200" s="113" t="s">
        <v>71</v>
      </c>
      <c r="P200" s="113" t="s">
        <v>72</v>
      </c>
      <c r="Q200" s="113" t="s">
        <v>123</v>
      </c>
      <c r="R200" s="118"/>
      <c r="S200" s="352" t="s">
        <v>923</v>
      </c>
      <c r="T200" s="336" t="s">
        <v>924</v>
      </c>
      <c r="U200" s="337">
        <v>43852</v>
      </c>
      <c r="V200" s="338" t="s">
        <v>925</v>
      </c>
      <c r="W200" s="339" t="s">
        <v>559</v>
      </c>
      <c r="X200" s="354">
        <v>53685280</v>
      </c>
      <c r="Y200" s="355">
        <v>0</v>
      </c>
      <c r="Z200" s="354">
        <v>53685280</v>
      </c>
      <c r="AA200" s="338" t="s">
        <v>926</v>
      </c>
      <c r="AB200" s="339">
        <v>11520</v>
      </c>
      <c r="AC200" s="338" t="s">
        <v>927</v>
      </c>
      <c r="AD200" s="337">
        <v>43852</v>
      </c>
      <c r="AE200" s="337">
        <v>44186</v>
      </c>
      <c r="AF200" s="339" t="s">
        <v>928</v>
      </c>
      <c r="AG200" s="339" t="s">
        <v>131</v>
      </c>
    </row>
    <row r="201" spans="1:33" s="27" customFormat="1" ht="272.45" customHeight="1" x14ac:dyDescent="0.35">
      <c r="A201" s="112">
        <f t="shared" si="3"/>
        <v>178</v>
      </c>
      <c r="B201" s="113" t="s">
        <v>389</v>
      </c>
      <c r="C201" s="113" t="s">
        <v>131</v>
      </c>
      <c r="D201" s="120">
        <v>80101706</v>
      </c>
      <c r="E201" s="113" t="s">
        <v>495</v>
      </c>
      <c r="F201" s="113" t="s">
        <v>66</v>
      </c>
      <c r="G201" s="113">
        <v>1</v>
      </c>
      <c r="H201" s="122" t="s">
        <v>96</v>
      </c>
      <c r="I201" s="113">
        <v>11</v>
      </c>
      <c r="J201" s="113" t="s">
        <v>211</v>
      </c>
      <c r="K201" s="113" t="s">
        <v>105</v>
      </c>
      <c r="L201" s="113" t="s">
        <v>302</v>
      </c>
      <c r="M201" s="283">
        <v>55969760</v>
      </c>
      <c r="N201" s="283">
        <v>55969760</v>
      </c>
      <c r="O201" s="113" t="s">
        <v>71</v>
      </c>
      <c r="P201" s="113" t="s">
        <v>72</v>
      </c>
      <c r="Q201" s="113" t="s">
        <v>123</v>
      </c>
      <c r="R201" s="30"/>
      <c r="S201" s="352" t="s">
        <v>929</v>
      </c>
      <c r="T201" s="336" t="s">
        <v>930</v>
      </c>
      <c r="U201" s="337">
        <v>43854</v>
      </c>
      <c r="V201" s="338" t="s">
        <v>931</v>
      </c>
      <c r="W201" s="339" t="s">
        <v>559</v>
      </c>
      <c r="X201" s="354">
        <v>55969760</v>
      </c>
      <c r="Y201" s="355"/>
      <c r="Z201" s="354">
        <v>55969760</v>
      </c>
      <c r="AA201" s="338" t="s">
        <v>932</v>
      </c>
      <c r="AB201" s="339">
        <v>12720</v>
      </c>
      <c r="AC201" s="346" t="s">
        <v>645</v>
      </c>
      <c r="AD201" s="347">
        <v>43854</v>
      </c>
      <c r="AE201" s="347">
        <v>44188</v>
      </c>
      <c r="AF201" s="339" t="s">
        <v>928</v>
      </c>
      <c r="AG201" s="339" t="s">
        <v>131</v>
      </c>
    </row>
    <row r="202" spans="1:33" s="73" customFormat="1" ht="272.45" customHeight="1" x14ac:dyDescent="0.35">
      <c r="A202" s="112">
        <f t="shared" si="3"/>
        <v>179</v>
      </c>
      <c r="B202" s="113" t="s">
        <v>389</v>
      </c>
      <c r="C202" s="113" t="s">
        <v>131</v>
      </c>
      <c r="D202" s="120">
        <v>80101706</v>
      </c>
      <c r="E202" s="113" t="s">
        <v>496</v>
      </c>
      <c r="F202" s="113" t="s">
        <v>66</v>
      </c>
      <c r="G202" s="113">
        <v>1</v>
      </c>
      <c r="H202" s="122" t="s">
        <v>96</v>
      </c>
      <c r="I202" s="113">
        <v>11.5</v>
      </c>
      <c r="J202" s="113" t="s">
        <v>211</v>
      </c>
      <c r="K202" s="113" t="s">
        <v>105</v>
      </c>
      <c r="L202" s="113" t="s">
        <v>227</v>
      </c>
      <c r="M202" s="283">
        <v>69261280</v>
      </c>
      <c r="N202" s="283">
        <v>69261280</v>
      </c>
      <c r="O202" s="113" t="s">
        <v>71</v>
      </c>
      <c r="P202" s="113" t="s">
        <v>72</v>
      </c>
      <c r="Q202" s="113" t="s">
        <v>123</v>
      </c>
      <c r="R202" s="26"/>
      <c r="S202" s="352" t="s">
        <v>933</v>
      </c>
      <c r="T202" s="336" t="s">
        <v>934</v>
      </c>
      <c r="U202" s="337">
        <v>43844</v>
      </c>
      <c r="V202" s="338" t="s">
        <v>935</v>
      </c>
      <c r="W202" s="339" t="s">
        <v>559</v>
      </c>
      <c r="X202" s="354">
        <v>68458250</v>
      </c>
      <c r="Y202" s="355">
        <v>0</v>
      </c>
      <c r="Z202" s="354">
        <v>68458250</v>
      </c>
      <c r="AA202" s="338" t="s">
        <v>936</v>
      </c>
      <c r="AB202" s="339">
        <v>2620</v>
      </c>
      <c r="AC202" s="338" t="s">
        <v>645</v>
      </c>
      <c r="AD202" s="337">
        <v>43844</v>
      </c>
      <c r="AE202" s="337">
        <v>44188</v>
      </c>
      <c r="AF202" s="339" t="s">
        <v>928</v>
      </c>
      <c r="AG202" s="339" t="s">
        <v>131</v>
      </c>
    </row>
    <row r="203" spans="1:33" s="73" customFormat="1" ht="272.45" customHeight="1" x14ac:dyDescent="0.35">
      <c r="A203" s="112">
        <f t="shared" si="3"/>
        <v>180</v>
      </c>
      <c r="B203" s="113" t="s">
        <v>389</v>
      </c>
      <c r="C203" s="113" t="s">
        <v>131</v>
      </c>
      <c r="D203" s="120">
        <v>80101706</v>
      </c>
      <c r="E203" s="113" t="s">
        <v>497</v>
      </c>
      <c r="F203" s="113" t="s">
        <v>66</v>
      </c>
      <c r="G203" s="113">
        <v>1</v>
      </c>
      <c r="H203" s="122" t="s">
        <v>96</v>
      </c>
      <c r="I203" s="113">
        <v>11</v>
      </c>
      <c r="J203" s="113" t="s">
        <v>211</v>
      </c>
      <c r="K203" s="113" t="s">
        <v>105</v>
      </c>
      <c r="L203" s="113" t="s">
        <v>302</v>
      </c>
      <c r="M203" s="283">
        <v>69676640</v>
      </c>
      <c r="N203" s="283">
        <v>69676640</v>
      </c>
      <c r="O203" s="113" t="s">
        <v>71</v>
      </c>
      <c r="P203" s="113" t="s">
        <v>72</v>
      </c>
      <c r="Q203" s="113" t="s">
        <v>123</v>
      </c>
      <c r="R203" s="26"/>
      <c r="S203" s="352" t="s">
        <v>937</v>
      </c>
      <c r="T203" s="336" t="s">
        <v>938</v>
      </c>
      <c r="U203" s="337">
        <v>43853</v>
      </c>
      <c r="V203" s="338" t="s">
        <v>939</v>
      </c>
      <c r="W203" s="339" t="s">
        <v>559</v>
      </c>
      <c r="X203" s="354">
        <v>69676640</v>
      </c>
      <c r="Y203" s="355">
        <v>0</v>
      </c>
      <c r="Z203" s="354">
        <v>69676640</v>
      </c>
      <c r="AA203" s="338" t="s">
        <v>825</v>
      </c>
      <c r="AB203" s="339">
        <v>11620</v>
      </c>
      <c r="AC203" s="338" t="s">
        <v>826</v>
      </c>
      <c r="AD203" s="337">
        <v>43853</v>
      </c>
      <c r="AE203" s="337">
        <v>44186</v>
      </c>
      <c r="AF203" s="339" t="s">
        <v>928</v>
      </c>
      <c r="AG203" s="339" t="s">
        <v>131</v>
      </c>
    </row>
    <row r="204" spans="1:33" s="73" customFormat="1" ht="272.45" customHeight="1" x14ac:dyDescent="0.35">
      <c r="A204" s="112">
        <f t="shared" si="3"/>
        <v>181</v>
      </c>
      <c r="B204" s="113" t="s">
        <v>389</v>
      </c>
      <c r="C204" s="113" t="s">
        <v>131</v>
      </c>
      <c r="D204" s="120">
        <v>80101706</v>
      </c>
      <c r="E204" s="113" t="s">
        <v>498</v>
      </c>
      <c r="F204" s="113" t="s">
        <v>66</v>
      </c>
      <c r="G204" s="113">
        <v>1</v>
      </c>
      <c r="H204" s="122" t="s">
        <v>96</v>
      </c>
      <c r="I204" s="113">
        <v>10.5</v>
      </c>
      <c r="J204" s="113" t="s">
        <v>211</v>
      </c>
      <c r="K204" s="113" t="s">
        <v>105</v>
      </c>
      <c r="L204" s="113" t="s">
        <v>302</v>
      </c>
      <c r="M204" s="283">
        <v>31500000</v>
      </c>
      <c r="N204" s="283">
        <v>31500000</v>
      </c>
      <c r="O204" s="113" t="s">
        <v>71</v>
      </c>
      <c r="P204" s="113" t="s">
        <v>72</v>
      </c>
      <c r="Q204" s="113" t="s">
        <v>123</v>
      </c>
      <c r="R204" s="26"/>
      <c r="S204" s="352" t="s">
        <v>940</v>
      </c>
      <c r="T204" s="336" t="s">
        <v>941</v>
      </c>
      <c r="U204" s="337">
        <v>43851</v>
      </c>
      <c r="V204" s="338" t="s">
        <v>942</v>
      </c>
      <c r="W204" s="339" t="s">
        <v>551</v>
      </c>
      <c r="X204" s="354">
        <v>31500000</v>
      </c>
      <c r="Y204" s="355">
        <v>0</v>
      </c>
      <c r="Z204" s="354">
        <v>31500000</v>
      </c>
      <c r="AA204" s="338" t="s">
        <v>943</v>
      </c>
      <c r="AB204" s="339">
        <v>11720</v>
      </c>
      <c r="AC204" s="338" t="s">
        <v>944</v>
      </c>
      <c r="AD204" s="337">
        <v>43851</v>
      </c>
      <c r="AE204" s="337">
        <v>44170</v>
      </c>
      <c r="AF204" s="339" t="s">
        <v>928</v>
      </c>
      <c r="AG204" s="339" t="s">
        <v>131</v>
      </c>
    </row>
    <row r="205" spans="1:33" s="73" customFormat="1" ht="272.45" customHeight="1" x14ac:dyDescent="0.35">
      <c r="A205" s="112">
        <f t="shared" si="3"/>
        <v>182</v>
      </c>
      <c r="B205" s="113" t="s">
        <v>389</v>
      </c>
      <c r="C205" s="113" t="s">
        <v>131</v>
      </c>
      <c r="D205" s="120">
        <v>80101706</v>
      </c>
      <c r="E205" s="113" t="s">
        <v>499</v>
      </c>
      <c r="F205" s="113" t="s">
        <v>66</v>
      </c>
      <c r="G205" s="113">
        <v>1</v>
      </c>
      <c r="H205" s="122" t="s">
        <v>96</v>
      </c>
      <c r="I205" s="113">
        <v>10.5</v>
      </c>
      <c r="J205" s="113" t="s">
        <v>211</v>
      </c>
      <c r="K205" s="113" t="s">
        <v>105</v>
      </c>
      <c r="L205" s="113" t="s">
        <v>302</v>
      </c>
      <c r="M205" s="283">
        <v>58877280</v>
      </c>
      <c r="N205" s="283">
        <v>58877280</v>
      </c>
      <c r="O205" s="113" t="s">
        <v>71</v>
      </c>
      <c r="P205" s="113" t="s">
        <v>72</v>
      </c>
      <c r="Q205" s="113" t="s">
        <v>123</v>
      </c>
      <c r="R205" s="26"/>
      <c r="S205" s="352" t="s">
        <v>945</v>
      </c>
      <c r="T205" s="336" t="s">
        <v>946</v>
      </c>
      <c r="U205" s="337">
        <v>43854</v>
      </c>
      <c r="V205" s="338" t="s">
        <v>947</v>
      </c>
      <c r="W205" s="339" t="s">
        <v>559</v>
      </c>
      <c r="X205" s="354">
        <v>58877280</v>
      </c>
      <c r="Y205" s="355">
        <v>0</v>
      </c>
      <c r="Z205" s="354">
        <v>58877280</v>
      </c>
      <c r="AA205" s="338" t="s">
        <v>948</v>
      </c>
      <c r="AB205" s="348">
        <v>12620</v>
      </c>
      <c r="AC205" s="346" t="s">
        <v>949</v>
      </c>
      <c r="AD205" s="347">
        <v>43854</v>
      </c>
      <c r="AE205" s="347">
        <v>44173</v>
      </c>
      <c r="AF205" s="339" t="s">
        <v>928</v>
      </c>
      <c r="AG205" s="339" t="s">
        <v>131</v>
      </c>
    </row>
    <row r="206" spans="1:33" s="27" customFormat="1" ht="272.45" customHeight="1" x14ac:dyDescent="0.35">
      <c r="A206" s="112">
        <f t="shared" si="3"/>
        <v>183</v>
      </c>
      <c r="B206" s="113" t="s">
        <v>389</v>
      </c>
      <c r="C206" s="113" t="s">
        <v>131</v>
      </c>
      <c r="D206" s="120">
        <v>80101706</v>
      </c>
      <c r="E206" s="113" t="s">
        <v>500</v>
      </c>
      <c r="F206" s="113" t="s">
        <v>66</v>
      </c>
      <c r="G206" s="113">
        <v>1</v>
      </c>
      <c r="H206" s="122" t="s">
        <v>96</v>
      </c>
      <c r="I206" s="113">
        <v>10.5</v>
      </c>
      <c r="J206" s="113" t="s">
        <v>211</v>
      </c>
      <c r="K206" s="113" t="s">
        <v>105</v>
      </c>
      <c r="L206" s="113" t="s">
        <v>302</v>
      </c>
      <c r="M206" s="283">
        <v>58877280</v>
      </c>
      <c r="N206" s="283">
        <v>58877280</v>
      </c>
      <c r="O206" s="113" t="s">
        <v>71</v>
      </c>
      <c r="P206" s="113" t="s">
        <v>72</v>
      </c>
      <c r="Q206" s="113" t="s">
        <v>123</v>
      </c>
      <c r="R206" s="26"/>
      <c r="S206" s="352" t="s">
        <v>950</v>
      </c>
      <c r="T206" s="336" t="s">
        <v>951</v>
      </c>
      <c r="U206" s="337">
        <v>43854</v>
      </c>
      <c r="V206" s="338" t="s">
        <v>952</v>
      </c>
      <c r="W206" s="339" t="s">
        <v>559</v>
      </c>
      <c r="X206" s="354">
        <v>58877280</v>
      </c>
      <c r="Y206" s="355">
        <v>0</v>
      </c>
      <c r="Z206" s="354">
        <v>58877280</v>
      </c>
      <c r="AA206" s="338" t="s">
        <v>953</v>
      </c>
      <c r="AB206" s="348">
        <v>12520</v>
      </c>
      <c r="AC206" s="346" t="s">
        <v>949</v>
      </c>
      <c r="AD206" s="347">
        <v>43854</v>
      </c>
      <c r="AE206" s="347">
        <v>44173</v>
      </c>
      <c r="AF206" s="339" t="s">
        <v>928</v>
      </c>
      <c r="AG206" s="339" t="s">
        <v>131</v>
      </c>
    </row>
    <row r="207" spans="1:33" s="27" customFormat="1" ht="272.45" customHeight="1" x14ac:dyDescent="0.35">
      <c r="A207" s="112">
        <f t="shared" si="3"/>
        <v>184</v>
      </c>
      <c r="B207" s="113" t="s">
        <v>389</v>
      </c>
      <c r="C207" s="113" t="s">
        <v>131</v>
      </c>
      <c r="D207" s="120">
        <v>80101706</v>
      </c>
      <c r="E207" s="113" t="s">
        <v>501</v>
      </c>
      <c r="F207" s="113" t="s">
        <v>66</v>
      </c>
      <c r="G207" s="113">
        <v>1</v>
      </c>
      <c r="H207" s="122" t="s">
        <v>96</v>
      </c>
      <c r="I207" s="113">
        <v>11</v>
      </c>
      <c r="J207" s="113" t="s">
        <v>211</v>
      </c>
      <c r="K207" s="113" t="s">
        <v>105</v>
      </c>
      <c r="L207" s="113" t="s">
        <v>227</v>
      </c>
      <c r="M207" s="283">
        <v>61680960</v>
      </c>
      <c r="N207" s="283">
        <v>61680960</v>
      </c>
      <c r="O207" s="113" t="s">
        <v>71</v>
      </c>
      <c r="P207" s="113" t="s">
        <v>72</v>
      </c>
      <c r="Q207" s="113" t="s">
        <v>123</v>
      </c>
      <c r="R207" s="26"/>
      <c r="S207" s="352" t="s">
        <v>954</v>
      </c>
      <c r="T207" s="336" t="s">
        <v>955</v>
      </c>
      <c r="U207" s="337">
        <v>43854</v>
      </c>
      <c r="V207" s="338" t="s">
        <v>956</v>
      </c>
      <c r="W207" s="339" t="s">
        <v>559</v>
      </c>
      <c r="X207" s="354">
        <v>61680960</v>
      </c>
      <c r="Y207" s="355">
        <v>0</v>
      </c>
      <c r="Z207" s="354">
        <v>61680960</v>
      </c>
      <c r="AA207" s="338" t="s">
        <v>957</v>
      </c>
      <c r="AB207" s="348">
        <v>2720</v>
      </c>
      <c r="AC207" s="346" t="s">
        <v>645</v>
      </c>
      <c r="AD207" s="347">
        <v>43854</v>
      </c>
      <c r="AE207" s="347">
        <v>44188</v>
      </c>
      <c r="AF207" s="339" t="s">
        <v>928</v>
      </c>
      <c r="AG207" s="339" t="s">
        <v>131</v>
      </c>
    </row>
    <row r="208" spans="1:33" s="27" customFormat="1" ht="272.45" customHeight="1" x14ac:dyDescent="0.35">
      <c r="A208" s="112">
        <f t="shared" si="3"/>
        <v>185</v>
      </c>
      <c r="B208" s="113" t="s">
        <v>404</v>
      </c>
      <c r="C208" s="113" t="s">
        <v>132</v>
      </c>
      <c r="D208" s="120">
        <v>80101706</v>
      </c>
      <c r="E208" s="113" t="s">
        <v>502</v>
      </c>
      <c r="F208" s="113" t="s">
        <v>66</v>
      </c>
      <c r="G208" s="113">
        <v>1</v>
      </c>
      <c r="H208" s="122" t="s">
        <v>96</v>
      </c>
      <c r="I208" s="113">
        <v>10.5</v>
      </c>
      <c r="J208" s="113" t="s">
        <v>211</v>
      </c>
      <c r="K208" s="113" t="s">
        <v>105</v>
      </c>
      <c r="L208" s="113" t="s">
        <v>302</v>
      </c>
      <c r="M208" s="283">
        <v>58877280</v>
      </c>
      <c r="N208" s="283">
        <v>58877280</v>
      </c>
      <c r="O208" s="113" t="s">
        <v>71</v>
      </c>
      <c r="P208" s="113" t="s">
        <v>72</v>
      </c>
      <c r="Q208" s="113" t="s">
        <v>257</v>
      </c>
      <c r="R208" s="26"/>
      <c r="S208" s="352" t="s">
        <v>958</v>
      </c>
      <c r="T208" s="336" t="s">
        <v>959</v>
      </c>
      <c r="U208" s="337">
        <v>43853</v>
      </c>
      <c r="V208" s="338" t="s">
        <v>960</v>
      </c>
      <c r="W208" s="339" t="s">
        <v>559</v>
      </c>
      <c r="X208" s="354">
        <v>58877280</v>
      </c>
      <c r="Y208" s="355">
        <v>0</v>
      </c>
      <c r="Z208" s="354">
        <v>58877280</v>
      </c>
      <c r="AA208" s="338" t="s">
        <v>961</v>
      </c>
      <c r="AB208" s="339">
        <v>12420</v>
      </c>
      <c r="AC208" s="346" t="s">
        <v>752</v>
      </c>
      <c r="AD208" s="347">
        <v>43853</v>
      </c>
      <c r="AE208" s="347">
        <v>44172</v>
      </c>
      <c r="AF208" s="339" t="s">
        <v>962</v>
      </c>
      <c r="AG208" s="339" t="s">
        <v>132</v>
      </c>
    </row>
    <row r="209" spans="1:33" s="27" customFormat="1" ht="272.45" customHeight="1" x14ac:dyDescent="0.35">
      <c r="A209" s="112">
        <f t="shared" si="3"/>
        <v>186</v>
      </c>
      <c r="B209" s="113"/>
      <c r="C209" s="113" t="s">
        <v>243</v>
      </c>
      <c r="D209" s="120">
        <v>80101706</v>
      </c>
      <c r="E209" s="113" t="s">
        <v>503</v>
      </c>
      <c r="F209" s="113" t="s">
        <v>66</v>
      </c>
      <c r="G209" s="113">
        <v>1</v>
      </c>
      <c r="H209" s="122" t="s">
        <v>96</v>
      </c>
      <c r="I209" s="113">
        <v>11.5</v>
      </c>
      <c r="J209" s="113" t="s">
        <v>211</v>
      </c>
      <c r="K209" s="113" t="s">
        <v>69</v>
      </c>
      <c r="L209" s="113" t="s">
        <v>112</v>
      </c>
      <c r="M209" s="283">
        <v>29854000</v>
      </c>
      <c r="N209" s="283">
        <v>29854000</v>
      </c>
      <c r="O209" s="113" t="s">
        <v>71</v>
      </c>
      <c r="P209" s="113" t="s">
        <v>72</v>
      </c>
      <c r="Q209" s="113" t="s">
        <v>546</v>
      </c>
      <c r="R209" s="26"/>
      <c r="S209" s="352" t="s">
        <v>963</v>
      </c>
      <c r="T209" s="336" t="s">
        <v>964</v>
      </c>
      <c r="U209" s="337">
        <v>43839</v>
      </c>
      <c r="V209" s="338" t="s">
        <v>965</v>
      </c>
      <c r="W209" s="339" t="s">
        <v>551</v>
      </c>
      <c r="X209" s="354">
        <v>23883200</v>
      </c>
      <c r="Y209" s="355">
        <v>0</v>
      </c>
      <c r="Z209" s="354">
        <v>23883200</v>
      </c>
      <c r="AA209" s="338" t="s">
        <v>966</v>
      </c>
      <c r="AB209" s="339">
        <v>1620</v>
      </c>
      <c r="AC209" s="338" t="s">
        <v>662</v>
      </c>
      <c r="AD209" s="337">
        <v>43839</v>
      </c>
      <c r="AE209" s="337">
        <v>44186</v>
      </c>
      <c r="AF209" s="339" t="s">
        <v>967</v>
      </c>
      <c r="AG209" s="339" t="s">
        <v>968</v>
      </c>
    </row>
    <row r="210" spans="1:33" s="27" customFormat="1" ht="272.45" customHeight="1" x14ac:dyDescent="0.35">
      <c r="A210" s="112">
        <f t="shared" si="3"/>
        <v>187</v>
      </c>
      <c r="B210" s="113" t="s">
        <v>309</v>
      </c>
      <c r="C210" s="113" t="s">
        <v>130</v>
      </c>
      <c r="D210" s="120">
        <v>80101706</v>
      </c>
      <c r="E210" s="113" t="s">
        <v>504</v>
      </c>
      <c r="F210" s="113" t="s">
        <v>66</v>
      </c>
      <c r="G210" s="113">
        <v>1</v>
      </c>
      <c r="H210" s="122" t="s">
        <v>96</v>
      </c>
      <c r="I210" s="113">
        <v>11</v>
      </c>
      <c r="J210" s="113" t="s">
        <v>211</v>
      </c>
      <c r="K210" s="113" t="s">
        <v>105</v>
      </c>
      <c r="L210" s="113" t="s">
        <v>300</v>
      </c>
      <c r="M210" s="283">
        <v>45689600</v>
      </c>
      <c r="N210" s="283">
        <v>45689600</v>
      </c>
      <c r="O210" s="113" t="s">
        <v>71</v>
      </c>
      <c r="P210" s="113" t="s">
        <v>72</v>
      </c>
      <c r="Q210" s="113" t="s">
        <v>259</v>
      </c>
      <c r="R210" s="26"/>
      <c r="S210" s="352" t="s">
        <v>969</v>
      </c>
      <c r="T210" s="336" t="s">
        <v>970</v>
      </c>
      <c r="U210" s="337">
        <v>43854</v>
      </c>
      <c r="V210" s="338" t="s">
        <v>971</v>
      </c>
      <c r="W210" s="339" t="s">
        <v>559</v>
      </c>
      <c r="X210" s="354">
        <v>45689600</v>
      </c>
      <c r="Y210" s="355">
        <v>0</v>
      </c>
      <c r="Z210" s="354">
        <v>45689600</v>
      </c>
      <c r="AA210" s="338" t="s">
        <v>972</v>
      </c>
      <c r="AB210" s="348">
        <v>13020</v>
      </c>
      <c r="AC210" s="346" t="s">
        <v>645</v>
      </c>
      <c r="AD210" s="347">
        <v>43854</v>
      </c>
      <c r="AE210" s="347">
        <v>44188</v>
      </c>
      <c r="AF210" s="339" t="s">
        <v>973</v>
      </c>
      <c r="AG210" s="339" t="s">
        <v>130</v>
      </c>
    </row>
    <row r="211" spans="1:33" s="27" customFormat="1" ht="272.45" customHeight="1" x14ac:dyDescent="0.35">
      <c r="A211" s="112">
        <f t="shared" si="3"/>
        <v>188</v>
      </c>
      <c r="B211" s="113" t="s">
        <v>309</v>
      </c>
      <c r="C211" s="113" t="s">
        <v>130</v>
      </c>
      <c r="D211" s="120">
        <v>80101706</v>
      </c>
      <c r="E211" s="113" t="s">
        <v>505</v>
      </c>
      <c r="F211" s="113" t="s">
        <v>66</v>
      </c>
      <c r="G211" s="113">
        <v>1</v>
      </c>
      <c r="H211" s="122" t="s">
        <v>96</v>
      </c>
      <c r="I211" s="113">
        <v>11</v>
      </c>
      <c r="J211" s="113" t="s">
        <v>211</v>
      </c>
      <c r="K211" s="113" t="s">
        <v>105</v>
      </c>
      <c r="L211" s="113" t="s">
        <v>300</v>
      </c>
      <c r="M211" s="283">
        <v>45689600</v>
      </c>
      <c r="N211" s="283">
        <v>45689600</v>
      </c>
      <c r="O211" s="113" t="s">
        <v>71</v>
      </c>
      <c r="P211" s="113" t="s">
        <v>72</v>
      </c>
      <c r="Q211" s="113" t="s">
        <v>259</v>
      </c>
      <c r="R211" s="26"/>
      <c r="S211" s="352" t="s">
        <v>974</v>
      </c>
      <c r="T211" s="336" t="s">
        <v>975</v>
      </c>
      <c r="U211" s="337">
        <v>43854</v>
      </c>
      <c r="V211" s="338" t="s">
        <v>976</v>
      </c>
      <c r="W211" s="339" t="s">
        <v>559</v>
      </c>
      <c r="X211" s="354">
        <v>45689600</v>
      </c>
      <c r="Y211" s="355">
        <v>0</v>
      </c>
      <c r="Z211" s="354">
        <v>45689600</v>
      </c>
      <c r="AA211" s="338" t="s">
        <v>972</v>
      </c>
      <c r="AB211" s="348">
        <v>13120</v>
      </c>
      <c r="AC211" s="346" t="s">
        <v>645</v>
      </c>
      <c r="AD211" s="347">
        <v>43854</v>
      </c>
      <c r="AE211" s="347">
        <v>44188</v>
      </c>
      <c r="AF211" s="339" t="s">
        <v>973</v>
      </c>
      <c r="AG211" s="339" t="s">
        <v>130</v>
      </c>
    </row>
    <row r="212" spans="1:33" s="73" customFormat="1" ht="272.45" customHeight="1" x14ac:dyDescent="0.35">
      <c r="A212" s="112">
        <f t="shared" si="3"/>
        <v>189</v>
      </c>
      <c r="B212" s="113" t="s">
        <v>309</v>
      </c>
      <c r="C212" s="113" t="s">
        <v>130</v>
      </c>
      <c r="D212" s="120">
        <v>80101706</v>
      </c>
      <c r="E212" s="113" t="s">
        <v>506</v>
      </c>
      <c r="F212" s="113" t="s">
        <v>66</v>
      </c>
      <c r="G212" s="113">
        <v>1</v>
      </c>
      <c r="H212" s="122" t="s">
        <v>96</v>
      </c>
      <c r="I212" s="113">
        <v>11</v>
      </c>
      <c r="J212" s="113" t="s">
        <v>211</v>
      </c>
      <c r="K212" s="113" t="s">
        <v>105</v>
      </c>
      <c r="L212" s="113" t="s">
        <v>300</v>
      </c>
      <c r="M212" s="283">
        <v>61680960</v>
      </c>
      <c r="N212" s="283">
        <v>61680960</v>
      </c>
      <c r="O212" s="113" t="s">
        <v>71</v>
      </c>
      <c r="P212" s="113" t="s">
        <v>72</v>
      </c>
      <c r="Q212" s="113" t="s">
        <v>259</v>
      </c>
      <c r="R212" s="26"/>
      <c r="S212" s="352" t="s">
        <v>977</v>
      </c>
      <c r="T212" s="336" t="s">
        <v>978</v>
      </c>
      <c r="U212" s="337">
        <v>43854</v>
      </c>
      <c r="V212" s="338" t="s">
        <v>979</v>
      </c>
      <c r="W212" s="339" t="s">
        <v>559</v>
      </c>
      <c r="X212" s="354">
        <v>61680960</v>
      </c>
      <c r="Y212" s="355">
        <v>0</v>
      </c>
      <c r="Z212" s="354">
        <v>61680960</v>
      </c>
      <c r="AA212" s="338" t="s">
        <v>980</v>
      </c>
      <c r="AB212" s="348">
        <v>13220</v>
      </c>
      <c r="AC212" s="346" t="s">
        <v>645</v>
      </c>
      <c r="AD212" s="347">
        <v>43854</v>
      </c>
      <c r="AE212" s="347">
        <v>44188</v>
      </c>
      <c r="AF212" s="339" t="s">
        <v>973</v>
      </c>
      <c r="AG212" s="339" t="s">
        <v>130</v>
      </c>
    </row>
    <row r="213" spans="1:33" s="73" customFormat="1" ht="272.45" customHeight="1" x14ac:dyDescent="0.35">
      <c r="A213" s="112">
        <f t="shared" si="3"/>
        <v>190</v>
      </c>
      <c r="B213" s="113" t="s">
        <v>309</v>
      </c>
      <c r="C213" s="113" t="s">
        <v>130</v>
      </c>
      <c r="D213" s="120">
        <v>80101706</v>
      </c>
      <c r="E213" s="113" t="s">
        <v>507</v>
      </c>
      <c r="F213" s="113" t="s">
        <v>66</v>
      </c>
      <c r="G213" s="113">
        <v>1</v>
      </c>
      <c r="H213" s="122" t="s">
        <v>96</v>
      </c>
      <c r="I213" s="113">
        <v>11</v>
      </c>
      <c r="J213" s="113" t="s">
        <v>211</v>
      </c>
      <c r="K213" s="113" t="s">
        <v>105</v>
      </c>
      <c r="L213" s="113" t="s">
        <v>300</v>
      </c>
      <c r="M213" s="283">
        <v>61680960</v>
      </c>
      <c r="N213" s="283">
        <v>61680960</v>
      </c>
      <c r="O213" s="113" t="s">
        <v>71</v>
      </c>
      <c r="P213" s="113" t="s">
        <v>72</v>
      </c>
      <c r="Q213" s="113" t="s">
        <v>259</v>
      </c>
      <c r="R213" s="26"/>
      <c r="S213" s="352" t="s">
        <v>981</v>
      </c>
      <c r="T213" s="336" t="s">
        <v>982</v>
      </c>
      <c r="U213" s="337">
        <v>43854</v>
      </c>
      <c r="V213" s="338" t="s">
        <v>983</v>
      </c>
      <c r="W213" s="339" t="s">
        <v>559</v>
      </c>
      <c r="X213" s="354">
        <v>61680960</v>
      </c>
      <c r="Y213" s="355">
        <v>0</v>
      </c>
      <c r="Z213" s="354">
        <v>61680960</v>
      </c>
      <c r="AA213" s="338" t="s">
        <v>980</v>
      </c>
      <c r="AB213" s="348">
        <v>13320</v>
      </c>
      <c r="AC213" s="346" t="s">
        <v>645</v>
      </c>
      <c r="AD213" s="347">
        <v>43854</v>
      </c>
      <c r="AE213" s="347">
        <v>44188</v>
      </c>
      <c r="AF213" s="339" t="s">
        <v>973</v>
      </c>
      <c r="AG213" s="339" t="s">
        <v>130</v>
      </c>
    </row>
    <row r="214" spans="1:33" s="73" customFormat="1" ht="272.45" customHeight="1" x14ac:dyDescent="0.35">
      <c r="A214" s="112">
        <f t="shared" si="3"/>
        <v>191</v>
      </c>
      <c r="B214" s="113" t="s">
        <v>309</v>
      </c>
      <c r="C214" s="113" t="s">
        <v>130</v>
      </c>
      <c r="D214" s="120">
        <v>80101706</v>
      </c>
      <c r="E214" s="113" t="s">
        <v>508</v>
      </c>
      <c r="F214" s="113" t="s">
        <v>66</v>
      </c>
      <c r="G214" s="113">
        <v>1</v>
      </c>
      <c r="H214" s="122" t="s">
        <v>96</v>
      </c>
      <c r="I214" s="113">
        <v>11</v>
      </c>
      <c r="J214" s="113" t="s">
        <v>211</v>
      </c>
      <c r="K214" s="113" t="s">
        <v>105</v>
      </c>
      <c r="L214" s="113" t="s">
        <v>300</v>
      </c>
      <c r="M214" s="283">
        <v>61680960</v>
      </c>
      <c r="N214" s="283">
        <v>61680960</v>
      </c>
      <c r="O214" s="113" t="s">
        <v>71</v>
      </c>
      <c r="P214" s="113" t="s">
        <v>72</v>
      </c>
      <c r="Q214" s="113" t="s">
        <v>259</v>
      </c>
      <c r="R214" s="26"/>
      <c r="S214" s="352" t="s">
        <v>984</v>
      </c>
      <c r="T214" s="336" t="s">
        <v>985</v>
      </c>
      <c r="U214" s="337">
        <v>43854</v>
      </c>
      <c r="V214" s="338" t="s">
        <v>979</v>
      </c>
      <c r="W214" s="339" t="s">
        <v>559</v>
      </c>
      <c r="X214" s="354">
        <v>61680960</v>
      </c>
      <c r="Y214" s="355">
        <v>0</v>
      </c>
      <c r="Z214" s="354">
        <v>61680960</v>
      </c>
      <c r="AA214" s="338" t="s">
        <v>980</v>
      </c>
      <c r="AB214" s="348">
        <v>13420</v>
      </c>
      <c r="AC214" s="346" t="s">
        <v>645</v>
      </c>
      <c r="AD214" s="347">
        <v>43854</v>
      </c>
      <c r="AE214" s="347">
        <v>44188</v>
      </c>
      <c r="AF214" s="339" t="s">
        <v>973</v>
      </c>
      <c r="AG214" s="339" t="s">
        <v>130</v>
      </c>
    </row>
    <row r="215" spans="1:33" s="73" customFormat="1" ht="272.45" customHeight="1" x14ac:dyDescent="0.35">
      <c r="A215" s="112">
        <f t="shared" si="3"/>
        <v>192</v>
      </c>
      <c r="B215" s="113" t="s">
        <v>309</v>
      </c>
      <c r="C215" s="113" t="s">
        <v>130</v>
      </c>
      <c r="D215" s="120">
        <v>80101706</v>
      </c>
      <c r="E215" s="113" t="s">
        <v>509</v>
      </c>
      <c r="F215" s="113" t="s">
        <v>66</v>
      </c>
      <c r="G215" s="113">
        <v>1</v>
      </c>
      <c r="H215" s="122" t="s">
        <v>96</v>
      </c>
      <c r="I215" s="113">
        <v>11</v>
      </c>
      <c r="J215" s="113" t="s">
        <v>211</v>
      </c>
      <c r="K215" s="113" t="s">
        <v>105</v>
      </c>
      <c r="L215" s="113" t="s">
        <v>300</v>
      </c>
      <c r="M215" s="283">
        <v>61680960</v>
      </c>
      <c r="N215" s="283">
        <v>61680960</v>
      </c>
      <c r="O215" s="113" t="s">
        <v>71</v>
      </c>
      <c r="P215" s="113" t="s">
        <v>72</v>
      </c>
      <c r="Q215" s="113" t="s">
        <v>259</v>
      </c>
      <c r="R215" s="26"/>
      <c r="S215" s="352" t="s">
        <v>986</v>
      </c>
      <c r="T215" s="336" t="s">
        <v>987</v>
      </c>
      <c r="U215" s="337">
        <v>43854</v>
      </c>
      <c r="V215" s="338" t="s">
        <v>979</v>
      </c>
      <c r="W215" s="339" t="s">
        <v>559</v>
      </c>
      <c r="X215" s="354">
        <v>61680960</v>
      </c>
      <c r="Y215" s="355">
        <v>0</v>
      </c>
      <c r="Z215" s="354">
        <v>61680960</v>
      </c>
      <c r="AA215" s="338" t="s">
        <v>988</v>
      </c>
      <c r="AB215" s="348">
        <v>13520</v>
      </c>
      <c r="AC215" s="346" t="s">
        <v>645</v>
      </c>
      <c r="AD215" s="347">
        <v>43854</v>
      </c>
      <c r="AE215" s="347">
        <v>44188</v>
      </c>
      <c r="AF215" s="339" t="s">
        <v>973</v>
      </c>
      <c r="AG215" s="339" t="s">
        <v>130</v>
      </c>
    </row>
    <row r="216" spans="1:33" s="73" customFormat="1" ht="272.45" customHeight="1" x14ac:dyDescent="0.35">
      <c r="A216" s="112">
        <f t="shared" si="3"/>
        <v>193</v>
      </c>
      <c r="B216" s="113" t="s">
        <v>350</v>
      </c>
      <c r="C216" s="113" t="s">
        <v>236</v>
      </c>
      <c r="D216" s="120">
        <v>80101706</v>
      </c>
      <c r="E216" s="113" t="s">
        <v>510</v>
      </c>
      <c r="F216" s="113" t="s">
        <v>66</v>
      </c>
      <c r="G216" s="113">
        <v>1</v>
      </c>
      <c r="H216" s="122" t="s">
        <v>96</v>
      </c>
      <c r="I216" s="113">
        <v>10.5</v>
      </c>
      <c r="J216" s="113" t="s">
        <v>211</v>
      </c>
      <c r="K216" s="113" t="s">
        <v>105</v>
      </c>
      <c r="L216" s="113" t="s">
        <v>303</v>
      </c>
      <c r="M216" s="283">
        <v>31619280</v>
      </c>
      <c r="N216" s="283">
        <v>31619280</v>
      </c>
      <c r="O216" s="113" t="s">
        <v>71</v>
      </c>
      <c r="P216" s="113" t="s">
        <v>72</v>
      </c>
      <c r="Q216" s="113" t="s">
        <v>204</v>
      </c>
      <c r="R216" s="26"/>
      <c r="S216" s="352" t="s">
        <v>989</v>
      </c>
      <c r="T216" s="336" t="s">
        <v>990</v>
      </c>
      <c r="U216" s="337">
        <v>43851</v>
      </c>
      <c r="V216" s="338" t="s">
        <v>991</v>
      </c>
      <c r="W216" s="339" t="s">
        <v>559</v>
      </c>
      <c r="X216" s="354">
        <v>31619280</v>
      </c>
      <c r="Y216" s="355">
        <v>0</v>
      </c>
      <c r="Z216" s="354">
        <v>31619280</v>
      </c>
      <c r="AA216" s="338" t="s">
        <v>992</v>
      </c>
      <c r="AB216" s="339">
        <v>8920</v>
      </c>
      <c r="AC216" s="338" t="s">
        <v>993</v>
      </c>
      <c r="AD216" s="337">
        <v>43851</v>
      </c>
      <c r="AE216" s="337">
        <v>44170</v>
      </c>
      <c r="AF216" s="339" t="s">
        <v>804</v>
      </c>
      <c r="AG216" s="339" t="s">
        <v>805</v>
      </c>
    </row>
    <row r="217" spans="1:33" s="73" customFormat="1" ht="345.95" customHeight="1" x14ac:dyDescent="0.35">
      <c r="A217" s="112">
        <f t="shared" si="3"/>
        <v>194</v>
      </c>
      <c r="B217" s="113" t="s">
        <v>350</v>
      </c>
      <c r="C217" s="113" t="s">
        <v>239</v>
      </c>
      <c r="D217" s="120">
        <v>80101706</v>
      </c>
      <c r="E217" s="113" t="s">
        <v>511</v>
      </c>
      <c r="F217" s="113" t="s">
        <v>66</v>
      </c>
      <c r="G217" s="113">
        <v>1</v>
      </c>
      <c r="H217" s="122" t="s">
        <v>103</v>
      </c>
      <c r="I217" s="113">
        <v>11</v>
      </c>
      <c r="J217" s="113" t="s">
        <v>211</v>
      </c>
      <c r="K217" s="113" t="s">
        <v>105</v>
      </c>
      <c r="L217" s="113" t="s">
        <v>303</v>
      </c>
      <c r="M217" s="283">
        <v>28556000</v>
      </c>
      <c r="N217" s="283">
        <v>28556000</v>
      </c>
      <c r="O217" s="113" t="s">
        <v>71</v>
      </c>
      <c r="P217" s="113" t="s">
        <v>72</v>
      </c>
      <c r="Q217" s="113" t="s">
        <v>241</v>
      </c>
      <c r="R217" s="26"/>
      <c r="S217" s="352" t="s">
        <v>1131</v>
      </c>
      <c r="T217" s="336" t="s">
        <v>1132</v>
      </c>
      <c r="U217" s="337">
        <v>43874</v>
      </c>
      <c r="V217" s="338" t="s">
        <v>1133</v>
      </c>
      <c r="W217" s="339" t="s">
        <v>551</v>
      </c>
      <c r="X217" s="354">
        <v>19850334</v>
      </c>
      <c r="Y217" s="355">
        <v>0</v>
      </c>
      <c r="Z217" s="354">
        <v>19850334</v>
      </c>
      <c r="AA217" s="338" t="s">
        <v>1134</v>
      </c>
      <c r="AB217" s="339">
        <v>9020</v>
      </c>
      <c r="AC217" s="338" t="s">
        <v>1101</v>
      </c>
      <c r="AD217" s="337">
        <v>43874</v>
      </c>
      <c r="AE217" s="337">
        <v>44188</v>
      </c>
      <c r="AF217" s="339" t="s">
        <v>917</v>
      </c>
      <c r="AG217" s="339" t="s">
        <v>918</v>
      </c>
    </row>
    <row r="218" spans="1:33" s="73" customFormat="1" ht="363.6" customHeight="1" x14ac:dyDescent="0.35">
      <c r="A218" s="112">
        <f t="shared" si="3"/>
        <v>195</v>
      </c>
      <c r="B218" s="113" t="s">
        <v>309</v>
      </c>
      <c r="C218" s="113" t="s">
        <v>243</v>
      </c>
      <c r="D218" s="120">
        <v>80101706</v>
      </c>
      <c r="E218" s="113" t="s">
        <v>512</v>
      </c>
      <c r="F218" s="113" t="s">
        <v>66</v>
      </c>
      <c r="G218" s="113">
        <v>1</v>
      </c>
      <c r="H218" s="122" t="s">
        <v>96</v>
      </c>
      <c r="I218" s="113">
        <v>11.5</v>
      </c>
      <c r="J218" s="113" t="s">
        <v>211</v>
      </c>
      <c r="K218" s="113" t="s">
        <v>105</v>
      </c>
      <c r="L218" s="113" t="s">
        <v>305</v>
      </c>
      <c r="M218" s="283">
        <v>64484640</v>
      </c>
      <c r="N218" s="283">
        <v>64484640</v>
      </c>
      <c r="O218" s="113" t="s">
        <v>71</v>
      </c>
      <c r="P218" s="113" t="s">
        <v>72</v>
      </c>
      <c r="Q218" s="113" t="s">
        <v>244</v>
      </c>
      <c r="R218" s="26"/>
      <c r="S218" s="352" t="s">
        <v>994</v>
      </c>
      <c r="T218" s="336" t="s">
        <v>995</v>
      </c>
      <c r="U218" s="337">
        <v>43839</v>
      </c>
      <c r="V218" s="338" t="s">
        <v>996</v>
      </c>
      <c r="W218" s="339" t="s">
        <v>559</v>
      </c>
      <c r="X218" s="354">
        <v>64480500</v>
      </c>
      <c r="Y218" s="355">
        <v>0</v>
      </c>
      <c r="Z218" s="354">
        <v>64480500</v>
      </c>
      <c r="AA218" s="338" t="s">
        <v>997</v>
      </c>
      <c r="AB218" s="339">
        <v>520</v>
      </c>
      <c r="AC218" s="338" t="s">
        <v>603</v>
      </c>
      <c r="AD218" s="337">
        <v>43839</v>
      </c>
      <c r="AE218" s="337">
        <v>44188</v>
      </c>
      <c r="AF218" s="339" t="s">
        <v>967</v>
      </c>
      <c r="AG218" s="339" t="s">
        <v>968</v>
      </c>
    </row>
    <row r="219" spans="1:33" s="73" customFormat="1" ht="272.45" customHeight="1" x14ac:dyDescent="0.35">
      <c r="A219" s="112">
        <f t="shared" si="3"/>
        <v>196</v>
      </c>
      <c r="B219" s="113" t="s">
        <v>309</v>
      </c>
      <c r="C219" s="113" t="s">
        <v>243</v>
      </c>
      <c r="D219" s="120">
        <v>80101706</v>
      </c>
      <c r="E219" s="113" t="s">
        <v>513</v>
      </c>
      <c r="F219" s="113" t="s">
        <v>66</v>
      </c>
      <c r="G219" s="113">
        <v>1</v>
      </c>
      <c r="H219" s="122" t="s">
        <v>96</v>
      </c>
      <c r="I219" s="113">
        <v>11.5</v>
      </c>
      <c r="J219" s="113" t="s">
        <v>211</v>
      </c>
      <c r="K219" s="113" t="s">
        <v>105</v>
      </c>
      <c r="L219" s="113" t="s">
        <v>305</v>
      </c>
      <c r="M219" s="283">
        <v>64484640</v>
      </c>
      <c r="N219" s="283">
        <v>64484640</v>
      </c>
      <c r="O219" s="113" t="s">
        <v>71</v>
      </c>
      <c r="P219" s="113" t="s">
        <v>72</v>
      </c>
      <c r="Q219" s="113" t="s">
        <v>244</v>
      </c>
      <c r="R219" s="26"/>
      <c r="S219" s="352" t="s">
        <v>998</v>
      </c>
      <c r="T219" s="336" t="s">
        <v>999</v>
      </c>
      <c r="U219" s="337">
        <v>43839</v>
      </c>
      <c r="V219" s="338" t="s">
        <v>996</v>
      </c>
      <c r="W219" s="339" t="s">
        <v>559</v>
      </c>
      <c r="X219" s="354">
        <v>64480500</v>
      </c>
      <c r="Y219" s="355">
        <v>0</v>
      </c>
      <c r="Z219" s="354">
        <v>64480500</v>
      </c>
      <c r="AA219" s="338" t="s">
        <v>1000</v>
      </c>
      <c r="AB219" s="339">
        <v>420</v>
      </c>
      <c r="AC219" s="338" t="s">
        <v>603</v>
      </c>
      <c r="AD219" s="337">
        <v>43839</v>
      </c>
      <c r="AE219" s="337">
        <v>44188</v>
      </c>
      <c r="AF219" s="339" t="s">
        <v>967</v>
      </c>
      <c r="AG219" s="339" t="s">
        <v>968</v>
      </c>
    </row>
    <row r="220" spans="1:33" s="73" customFormat="1" ht="272.45" customHeight="1" x14ac:dyDescent="0.35">
      <c r="A220" s="112">
        <f t="shared" si="3"/>
        <v>197</v>
      </c>
      <c r="B220" s="113" t="s">
        <v>309</v>
      </c>
      <c r="C220" s="113" t="s">
        <v>258</v>
      </c>
      <c r="D220" s="120">
        <v>80101706</v>
      </c>
      <c r="E220" s="113" t="s">
        <v>514</v>
      </c>
      <c r="F220" s="113" t="s">
        <v>66</v>
      </c>
      <c r="G220" s="113">
        <v>1</v>
      </c>
      <c r="H220" s="122" t="s">
        <v>103</v>
      </c>
      <c r="I220" s="113">
        <v>11</v>
      </c>
      <c r="J220" s="113" t="s">
        <v>211</v>
      </c>
      <c r="K220" s="113" t="s">
        <v>105</v>
      </c>
      <c r="L220" s="113" t="s">
        <v>300</v>
      </c>
      <c r="M220" s="283">
        <v>29854000</v>
      </c>
      <c r="N220" s="283">
        <v>29854000</v>
      </c>
      <c r="O220" s="113" t="s">
        <v>71</v>
      </c>
      <c r="P220" s="113" t="s">
        <v>72</v>
      </c>
      <c r="Q220" s="113" t="s">
        <v>254</v>
      </c>
      <c r="R220" s="26"/>
      <c r="S220" s="352" t="s">
        <v>1135</v>
      </c>
      <c r="T220" s="336" t="s">
        <v>1136</v>
      </c>
      <c r="U220" s="337">
        <v>43882</v>
      </c>
      <c r="V220" s="338" t="s">
        <v>1137</v>
      </c>
      <c r="W220" s="339" t="s">
        <v>559</v>
      </c>
      <c r="X220" s="354">
        <v>26133067</v>
      </c>
      <c r="Y220" s="355"/>
      <c r="Z220" s="354">
        <v>26133067</v>
      </c>
      <c r="AA220" s="338" t="s">
        <v>1138</v>
      </c>
      <c r="AB220" s="339">
        <v>15220</v>
      </c>
      <c r="AC220" s="338" t="s">
        <v>1139</v>
      </c>
      <c r="AD220" s="337">
        <v>43882</v>
      </c>
      <c r="AE220" s="337">
        <v>44188</v>
      </c>
      <c r="AF220" s="339" t="s">
        <v>1140</v>
      </c>
      <c r="AG220" s="339" t="s">
        <v>1141</v>
      </c>
    </row>
    <row r="221" spans="1:33" s="73" customFormat="1" ht="272.45" customHeight="1" x14ac:dyDescent="0.35">
      <c r="A221" s="112">
        <f t="shared" si="3"/>
        <v>198</v>
      </c>
      <c r="B221" s="113" t="s">
        <v>515</v>
      </c>
      <c r="C221" s="113" t="s">
        <v>253</v>
      </c>
      <c r="D221" s="120">
        <v>80101706</v>
      </c>
      <c r="E221" s="113" t="s">
        <v>516</v>
      </c>
      <c r="F221" s="113" t="s">
        <v>66</v>
      </c>
      <c r="G221" s="113">
        <v>1</v>
      </c>
      <c r="H221" s="122" t="s">
        <v>96</v>
      </c>
      <c r="I221" s="113">
        <v>11</v>
      </c>
      <c r="J221" s="113" t="s">
        <v>211</v>
      </c>
      <c r="K221" s="113" t="s">
        <v>105</v>
      </c>
      <c r="L221" s="113" t="s">
        <v>300</v>
      </c>
      <c r="M221" s="283">
        <v>75387840</v>
      </c>
      <c r="N221" s="283">
        <v>75387840</v>
      </c>
      <c r="O221" s="113" t="s">
        <v>71</v>
      </c>
      <c r="P221" s="113" t="s">
        <v>72</v>
      </c>
      <c r="Q221" s="113" t="s">
        <v>124</v>
      </c>
      <c r="R221" s="26"/>
      <c r="S221" s="352" t="s">
        <v>1055</v>
      </c>
      <c r="T221" s="336" t="s">
        <v>1056</v>
      </c>
      <c r="U221" s="337">
        <v>43868</v>
      </c>
      <c r="V221" s="338" t="s">
        <v>1057</v>
      </c>
      <c r="W221" s="339" t="s">
        <v>559</v>
      </c>
      <c r="X221" s="354">
        <v>72189568</v>
      </c>
      <c r="Y221" s="355">
        <v>0</v>
      </c>
      <c r="Z221" s="354">
        <v>72189568</v>
      </c>
      <c r="AA221" s="338" t="s">
        <v>1058</v>
      </c>
      <c r="AB221" s="339">
        <v>15320</v>
      </c>
      <c r="AC221" s="338" t="s">
        <v>1059</v>
      </c>
      <c r="AD221" s="337">
        <v>43868</v>
      </c>
      <c r="AE221" s="337">
        <v>44188</v>
      </c>
      <c r="AF221" s="339" t="s">
        <v>668</v>
      </c>
      <c r="AG221" s="339" t="s">
        <v>253</v>
      </c>
    </row>
    <row r="222" spans="1:33" s="73" customFormat="1" ht="272.45" customHeight="1" x14ac:dyDescent="0.35">
      <c r="A222" s="112">
        <f t="shared" si="3"/>
        <v>199</v>
      </c>
      <c r="B222" s="113" t="s">
        <v>389</v>
      </c>
      <c r="C222" s="113" t="s">
        <v>133</v>
      </c>
      <c r="D222" s="120">
        <v>80101706</v>
      </c>
      <c r="E222" s="113" t="s">
        <v>517</v>
      </c>
      <c r="F222" s="113" t="s">
        <v>66</v>
      </c>
      <c r="G222" s="113">
        <v>1</v>
      </c>
      <c r="H222" s="122" t="s">
        <v>89</v>
      </c>
      <c r="I222" s="113">
        <v>3</v>
      </c>
      <c r="J222" s="113" t="s">
        <v>211</v>
      </c>
      <c r="K222" s="113" t="s">
        <v>105</v>
      </c>
      <c r="L222" s="113" t="s">
        <v>227</v>
      </c>
      <c r="M222" s="283">
        <v>60000000</v>
      </c>
      <c r="N222" s="283">
        <v>60000000</v>
      </c>
      <c r="O222" s="113" t="s">
        <v>71</v>
      </c>
      <c r="P222" s="113" t="s">
        <v>72</v>
      </c>
      <c r="Q222" s="113" t="s">
        <v>124</v>
      </c>
      <c r="R222" s="26"/>
      <c r="S222" s="352" t="s">
        <v>1297</v>
      </c>
      <c r="T222" s="336" t="s">
        <v>1298</v>
      </c>
      <c r="U222" s="353">
        <v>43900</v>
      </c>
      <c r="V222" s="338" t="s">
        <v>1299</v>
      </c>
      <c r="W222" s="339" t="s">
        <v>559</v>
      </c>
      <c r="X222" s="354">
        <v>60000000</v>
      </c>
      <c r="Y222" s="355">
        <v>0</v>
      </c>
      <c r="Z222" s="354">
        <v>60000000</v>
      </c>
      <c r="AA222" s="338" t="s">
        <v>1300</v>
      </c>
      <c r="AB222" s="348">
        <v>19020</v>
      </c>
      <c r="AC222" s="346" t="s">
        <v>1301</v>
      </c>
      <c r="AD222" s="347">
        <v>43901</v>
      </c>
      <c r="AE222" s="347">
        <v>43992</v>
      </c>
      <c r="AF222" s="339" t="s">
        <v>610</v>
      </c>
      <c r="AG222" s="339" t="s">
        <v>133</v>
      </c>
    </row>
    <row r="223" spans="1:33" s="73" customFormat="1" ht="193.5" customHeight="1" x14ac:dyDescent="0.35">
      <c r="A223" s="112">
        <f t="shared" si="3"/>
        <v>200</v>
      </c>
      <c r="B223" s="113" t="s">
        <v>404</v>
      </c>
      <c r="C223" s="113" t="s">
        <v>247</v>
      </c>
      <c r="D223" s="120">
        <v>80101706</v>
      </c>
      <c r="E223" s="113" t="s">
        <v>518</v>
      </c>
      <c r="F223" s="113" t="s">
        <v>66</v>
      </c>
      <c r="G223" s="113">
        <v>1</v>
      </c>
      <c r="H223" s="122" t="s">
        <v>96</v>
      </c>
      <c r="I223" s="113">
        <v>11</v>
      </c>
      <c r="J223" s="113" t="s">
        <v>211</v>
      </c>
      <c r="K223" s="113" t="s">
        <v>105</v>
      </c>
      <c r="L223" s="113" t="s">
        <v>302</v>
      </c>
      <c r="M223" s="283">
        <v>99946000</v>
      </c>
      <c r="N223" s="283">
        <v>99946000</v>
      </c>
      <c r="O223" s="113" t="s">
        <v>71</v>
      </c>
      <c r="P223" s="113" t="s">
        <v>72</v>
      </c>
      <c r="Q223" s="113" t="s">
        <v>248</v>
      </c>
      <c r="R223" s="26"/>
      <c r="S223" s="352" t="s">
        <v>1001</v>
      </c>
      <c r="T223" s="336" t="s">
        <v>1002</v>
      </c>
      <c r="U223" s="337">
        <v>43854</v>
      </c>
      <c r="V223" s="338" t="s">
        <v>1003</v>
      </c>
      <c r="W223" s="339" t="s">
        <v>559</v>
      </c>
      <c r="X223" s="354">
        <v>99666667</v>
      </c>
      <c r="Y223" s="355"/>
      <c r="Z223" s="354">
        <v>99666667</v>
      </c>
      <c r="AA223" s="338" t="s">
        <v>1004</v>
      </c>
      <c r="AB223" s="339">
        <v>11820</v>
      </c>
      <c r="AC223" s="338" t="s">
        <v>1005</v>
      </c>
      <c r="AD223" s="337">
        <v>43854</v>
      </c>
      <c r="AE223" s="337">
        <v>44157</v>
      </c>
      <c r="AF223" s="359" t="s">
        <v>668</v>
      </c>
      <c r="AG223" s="339" t="s">
        <v>255</v>
      </c>
    </row>
    <row r="224" spans="1:33" s="73" customFormat="1" ht="165.95" customHeight="1" x14ac:dyDescent="0.35">
      <c r="A224" s="112">
        <f t="shared" si="3"/>
        <v>201</v>
      </c>
      <c r="B224" s="113" t="s">
        <v>402</v>
      </c>
      <c r="C224" s="113" t="s">
        <v>133</v>
      </c>
      <c r="D224" s="120">
        <v>80101706</v>
      </c>
      <c r="E224" s="113" t="s">
        <v>519</v>
      </c>
      <c r="F224" s="113" t="s">
        <v>66</v>
      </c>
      <c r="G224" s="113">
        <v>1</v>
      </c>
      <c r="H224" s="122" t="s">
        <v>96</v>
      </c>
      <c r="I224" s="113">
        <v>10.5</v>
      </c>
      <c r="J224" s="113" t="s">
        <v>211</v>
      </c>
      <c r="K224" s="113" t="s">
        <v>105</v>
      </c>
      <c r="L224" s="113" t="s">
        <v>302</v>
      </c>
      <c r="M224" s="283">
        <v>93767520</v>
      </c>
      <c r="N224" s="283">
        <v>93767520</v>
      </c>
      <c r="O224" s="113" t="s">
        <v>71</v>
      </c>
      <c r="P224" s="113" t="s">
        <v>72</v>
      </c>
      <c r="Q224" s="113" t="s">
        <v>249</v>
      </c>
      <c r="R224" s="26"/>
      <c r="S224" s="352" t="s">
        <v>1006</v>
      </c>
      <c r="T224" s="336" t="s">
        <v>1007</v>
      </c>
      <c r="U224" s="337">
        <v>43861</v>
      </c>
      <c r="V224" s="338" t="s">
        <v>1008</v>
      </c>
      <c r="W224" s="339" t="s">
        <v>559</v>
      </c>
      <c r="X224" s="354">
        <v>93767520</v>
      </c>
      <c r="Y224" s="355">
        <v>0</v>
      </c>
      <c r="Z224" s="354">
        <v>93767520</v>
      </c>
      <c r="AA224" s="338" t="s">
        <v>1009</v>
      </c>
      <c r="AB224" s="348">
        <v>13920</v>
      </c>
      <c r="AC224" s="346" t="s">
        <v>1010</v>
      </c>
      <c r="AD224" s="347">
        <v>43861</v>
      </c>
      <c r="AE224" s="347">
        <v>44179</v>
      </c>
      <c r="AF224" s="348" t="s">
        <v>1102</v>
      </c>
      <c r="AG224" s="348" t="s">
        <v>133</v>
      </c>
    </row>
    <row r="225" spans="1:33" s="73" customFormat="1" ht="165.95" customHeight="1" x14ac:dyDescent="0.35">
      <c r="A225" s="112">
        <f t="shared" si="3"/>
        <v>202</v>
      </c>
      <c r="B225" s="113" t="s">
        <v>402</v>
      </c>
      <c r="C225" s="113" t="s">
        <v>133</v>
      </c>
      <c r="D225" s="120">
        <v>80101706</v>
      </c>
      <c r="E225" s="113" t="s">
        <v>520</v>
      </c>
      <c r="F225" s="113" t="s">
        <v>66</v>
      </c>
      <c r="G225" s="113">
        <v>1</v>
      </c>
      <c r="H225" s="122" t="s">
        <v>87</v>
      </c>
      <c r="I225" s="113">
        <v>8</v>
      </c>
      <c r="J225" s="113" t="s">
        <v>211</v>
      </c>
      <c r="K225" s="113" t="s">
        <v>105</v>
      </c>
      <c r="L225" s="113" t="s">
        <v>302</v>
      </c>
      <c r="M225" s="283">
        <v>66400000</v>
      </c>
      <c r="N225" s="283">
        <v>66400000</v>
      </c>
      <c r="O225" s="113" t="s">
        <v>71</v>
      </c>
      <c r="P225" s="113" t="s">
        <v>72</v>
      </c>
      <c r="Q225" s="113" t="s">
        <v>249</v>
      </c>
      <c r="R225" s="26"/>
      <c r="S225" s="336"/>
      <c r="T225" s="336"/>
      <c r="U225" s="337"/>
      <c r="V225" s="338"/>
      <c r="W225" s="339"/>
      <c r="X225" s="340"/>
      <c r="Y225" s="341"/>
      <c r="Z225" s="340"/>
      <c r="AA225" s="345"/>
      <c r="AB225" s="339"/>
      <c r="AC225" s="338"/>
      <c r="AD225" s="347"/>
      <c r="AE225" s="347"/>
      <c r="AF225" s="339"/>
      <c r="AG225" s="339"/>
    </row>
    <row r="226" spans="1:33" s="73" customFormat="1" ht="141" customHeight="1" x14ac:dyDescent="0.35">
      <c r="A226" s="112">
        <f t="shared" ref="A226:A232" si="4">SUM(A225+1)</f>
        <v>203</v>
      </c>
      <c r="B226" s="113" t="s">
        <v>515</v>
      </c>
      <c r="C226" s="113" t="s">
        <v>208</v>
      </c>
      <c r="D226" s="120">
        <v>80101706</v>
      </c>
      <c r="E226" s="113" t="s">
        <v>521</v>
      </c>
      <c r="F226" s="113" t="s">
        <v>66</v>
      </c>
      <c r="G226" s="113">
        <v>1</v>
      </c>
      <c r="H226" s="122" t="s">
        <v>103</v>
      </c>
      <c r="I226" s="113">
        <v>10.5</v>
      </c>
      <c r="J226" s="113" t="s">
        <v>211</v>
      </c>
      <c r="K226" s="113" t="s">
        <v>105</v>
      </c>
      <c r="L226" s="113" t="s">
        <v>300</v>
      </c>
      <c r="M226" s="283">
        <v>63238560</v>
      </c>
      <c r="N226" s="283">
        <v>63238560</v>
      </c>
      <c r="O226" s="113" t="s">
        <v>71</v>
      </c>
      <c r="P226" s="113" t="s">
        <v>72</v>
      </c>
      <c r="Q226" s="113" t="s">
        <v>223</v>
      </c>
      <c r="R226" s="26"/>
      <c r="S226" s="352" t="s">
        <v>1142</v>
      </c>
      <c r="T226" s="336" t="s">
        <v>1143</v>
      </c>
      <c r="U226" s="337">
        <v>43882</v>
      </c>
      <c r="V226" s="338" t="s">
        <v>1144</v>
      </c>
      <c r="W226" s="339" t="s">
        <v>559</v>
      </c>
      <c r="X226" s="354">
        <v>60628715</v>
      </c>
      <c r="Y226" s="355">
        <v>0</v>
      </c>
      <c r="Z226" s="354">
        <v>60628715</v>
      </c>
      <c r="AA226" s="338" t="s">
        <v>1145</v>
      </c>
      <c r="AB226" s="339">
        <v>15520</v>
      </c>
      <c r="AC226" s="338" t="s">
        <v>1139</v>
      </c>
      <c r="AD226" s="337">
        <v>43882</v>
      </c>
      <c r="AE226" s="337">
        <v>44188</v>
      </c>
      <c r="AF226" s="339" t="s">
        <v>719</v>
      </c>
      <c r="AG226" s="339" t="s">
        <v>208</v>
      </c>
    </row>
    <row r="227" spans="1:33" s="73" customFormat="1" ht="141" customHeight="1" x14ac:dyDescent="0.35">
      <c r="A227" s="112">
        <f t="shared" si="4"/>
        <v>204</v>
      </c>
      <c r="B227" s="113" t="s">
        <v>515</v>
      </c>
      <c r="C227" s="113" t="s">
        <v>208</v>
      </c>
      <c r="D227" s="120">
        <v>80101706</v>
      </c>
      <c r="E227" s="113" t="s">
        <v>522</v>
      </c>
      <c r="F227" s="113" t="s">
        <v>66</v>
      </c>
      <c r="G227" s="113">
        <v>1</v>
      </c>
      <c r="H227" s="122" t="s">
        <v>103</v>
      </c>
      <c r="I227" s="113">
        <v>10.5</v>
      </c>
      <c r="J227" s="113" t="s">
        <v>211</v>
      </c>
      <c r="K227" s="113" t="s">
        <v>105</v>
      </c>
      <c r="L227" s="113" t="s">
        <v>300</v>
      </c>
      <c r="M227" s="283">
        <v>63238560</v>
      </c>
      <c r="N227" s="283">
        <v>63238560</v>
      </c>
      <c r="O227" s="113" t="s">
        <v>71</v>
      </c>
      <c r="P227" s="113" t="s">
        <v>72</v>
      </c>
      <c r="Q227" s="113" t="s">
        <v>223</v>
      </c>
      <c r="R227" s="26"/>
      <c r="S227" s="352" t="s">
        <v>1146</v>
      </c>
      <c r="T227" s="336" t="s">
        <v>1147</v>
      </c>
      <c r="U227" s="337">
        <v>43882</v>
      </c>
      <c r="V227" s="338" t="s">
        <v>1144</v>
      </c>
      <c r="W227" s="339" t="s">
        <v>559</v>
      </c>
      <c r="X227" s="354">
        <v>60628715</v>
      </c>
      <c r="Y227" s="355">
        <v>0</v>
      </c>
      <c r="Z227" s="354">
        <v>60628715</v>
      </c>
      <c r="AA227" s="338" t="s">
        <v>1145</v>
      </c>
      <c r="AB227" s="339">
        <v>15620</v>
      </c>
      <c r="AC227" s="338" t="s">
        <v>1139</v>
      </c>
      <c r="AD227" s="337">
        <v>43882</v>
      </c>
      <c r="AE227" s="337">
        <v>44188</v>
      </c>
      <c r="AF227" s="339" t="s">
        <v>719</v>
      </c>
      <c r="AG227" s="339" t="s">
        <v>208</v>
      </c>
    </row>
    <row r="228" spans="1:33" s="102" customFormat="1" ht="171.6" customHeight="1" x14ac:dyDescent="0.35">
      <c r="A228" s="112">
        <f t="shared" si="4"/>
        <v>205</v>
      </c>
      <c r="B228" s="113" t="s">
        <v>515</v>
      </c>
      <c r="C228" s="113" t="s">
        <v>208</v>
      </c>
      <c r="D228" s="120">
        <v>80101706</v>
      </c>
      <c r="E228" s="113" t="s">
        <v>523</v>
      </c>
      <c r="F228" s="113" t="s">
        <v>66</v>
      </c>
      <c r="G228" s="113">
        <v>1</v>
      </c>
      <c r="H228" s="122" t="s">
        <v>103</v>
      </c>
      <c r="I228" s="113">
        <v>10.5</v>
      </c>
      <c r="J228" s="113" t="s">
        <v>211</v>
      </c>
      <c r="K228" s="113" t="s">
        <v>105</v>
      </c>
      <c r="L228" s="113" t="s">
        <v>300</v>
      </c>
      <c r="M228" s="283">
        <v>63238560</v>
      </c>
      <c r="N228" s="283">
        <v>63238560</v>
      </c>
      <c r="O228" s="113" t="s">
        <v>71</v>
      </c>
      <c r="P228" s="113" t="s">
        <v>72</v>
      </c>
      <c r="Q228" s="113" t="s">
        <v>223</v>
      </c>
      <c r="R228" s="28"/>
      <c r="S228" s="352" t="s">
        <v>1302</v>
      </c>
      <c r="T228" s="336" t="s">
        <v>1303</v>
      </c>
      <c r="U228" s="353">
        <v>43888</v>
      </c>
      <c r="V228" s="338" t="s">
        <v>1304</v>
      </c>
      <c r="W228" s="339" t="s">
        <v>559</v>
      </c>
      <c r="X228" s="354">
        <v>59424171</v>
      </c>
      <c r="Y228" s="355">
        <v>0</v>
      </c>
      <c r="Z228" s="354">
        <v>59424171</v>
      </c>
      <c r="AA228" s="338" t="s">
        <v>1305</v>
      </c>
      <c r="AB228" s="339">
        <v>15720</v>
      </c>
      <c r="AC228" s="338" t="s">
        <v>1290</v>
      </c>
      <c r="AD228" s="337">
        <v>43888</v>
      </c>
      <c r="AE228" s="337">
        <v>44188</v>
      </c>
      <c r="AF228" s="339" t="s">
        <v>719</v>
      </c>
      <c r="AG228" s="339" t="s">
        <v>208</v>
      </c>
    </row>
    <row r="229" spans="1:33" s="102" customFormat="1" ht="171.6" customHeight="1" x14ac:dyDescent="0.35">
      <c r="A229" s="112">
        <f t="shared" si="4"/>
        <v>206</v>
      </c>
      <c r="B229" s="113" t="s">
        <v>515</v>
      </c>
      <c r="C229" s="113" t="s">
        <v>208</v>
      </c>
      <c r="D229" s="120">
        <v>80101706</v>
      </c>
      <c r="E229" s="113" t="s">
        <v>524</v>
      </c>
      <c r="F229" s="113" t="s">
        <v>66</v>
      </c>
      <c r="G229" s="113">
        <v>1</v>
      </c>
      <c r="H229" s="122" t="s">
        <v>103</v>
      </c>
      <c r="I229" s="113">
        <v>10.5</v>
      </c>
      <c r="J229" s="113" t="s">
        <v>211</v>
      </c>
      <c r="K229" s="113" t="s">
        <v>105</v>
      </c>
      <c r="L229" s="113" t="s">
        <v>300</v>
      </c>
      <c r="M229" s="283">
        <v>63238560</v>
      </c>
      <c r="N229" s="283">
        <v>63238560</v>
      </c>
      <c r="O229" s="113" t="s">
        <v>71</v>
      </c>
      <c r="P229" s="113" t="s">
        <v>72</v>
      </c>
      <c r="Q229" s="113" t="s">
        <v>223</v>
      </c>
      <c r="R229" s="28"/>
      <c r="S229" s="352" t="s">
        <v>1306</v>
      </c>
      <c r="T229" s="336" t="s">
        <v>1307</v>
      </c>
      <c r="U229" s="353">
        <v>43896</v>
      </c>
      <c r="V229" s="338" t="s">
        <v>1308</v>
      </c>
      <c r="W229" s="339" t="s">
        <v>559</v>
      </c>
      <c r="X229" s="354">
        <v>57818112</v>
      </c>
      <c r="Y229" s="355">
        <v>0</v>
      </c>
      <c r="Z229" s="354">
        <v>57818112</v>
      </c>
      <c r="AA229" s="338" t="s">
        <v>1309</v>
      </c>
      <c r="AB229" s="339">
        <v>19420</v>
      </c>
      <c r="AC229" s="338" t="s">
        <v>1310</v>
      </c>
      <c r="AD229" s="337">
        <v>43896</v>
      </c>
      <c r="AE229" s="337">
        <v>44188</v>
      </c>
      <c r="AF229" s="339" t="s">
        <v>719</v>
      </c>
      <c r="AG229" s="339" t="s">
        <v>208</v>
      </c>
    </row>
    <row r="230" spans="1:33" s="73" customFormat="1" ht="171.6" customHeight="1" x14ac:dyDescent="0.35">
      <c r="A230" s="112">
        <f t="shared" si="4"/>
        <v>207</v>
      </c>
      <c r="B230" s="113" t="s">
        <v>344</v>
      </c>
      <c r="C230" s="113" t="s">
        <v>243</v>
      </c>
      <c r="D230" s="120">
        <v>80101706</v>
      </c>
      <c r="E230" s="113" t="s">
        <v>525</v>
      </c>
      <c r="F230" s="113" t="s">
        <v>66</v>
      </c>
      <c r="G230" s="113">
        <v>1</v>
      </c>
      <c r="H230" s="122" t="s">
        <v>96</v>
      </c>
      <c r="I230" s="113">
        <v>11</v>
      </c>
      <c r="J230" s="113" t="s">
        <v>211</v>
      </c>
      <c r="K230" s="113" t="s">
        <v>105</v>
      </c>
      <c r="L230" s="113" t="s">
        <v>304</v>
      </c>
      <c r="M230" s="283">
        <v>64484640</v>
      </c>
      <c r="N230" s="283">
        <v>64484640</v>
      </c>
      <c r="O230" s="113" t="s">
        <v>71</v>
      </c>
      <c r="P230" s="113" t="s">
        <v>72</v>
      </c>
      <c r="Q230" s="113" t="s">
        <v>546</v>
      </c>
      <c r="R230" s="26"/>
      <c r="S230" s="352" t="s">
        <v>1011</v>
      </c>
      <c r="T230" s="336" t="s">
        <v>1012</v>
      </c>
      <c r="U230" s="337">
        <v>43839</v>
      </c>
      <c r="V230" s="338" t="s">
        <v>1013</v>
      </c>
      <c r="W230" s="339" t="s">
        <v>559</v>
      </c>
      <c r="X230" s="354">
        <v>64484640</v>
      </c>
      <c r="Y230" s="355">
        <v>0</v>
      </c>
      <c r="Z230" s="354">
        <v>64484640</v>
      </c>
      <c r="AA230" s="338" t="s">
        <v>1014</v>
      </c>
      <c r="AB230" s="339">
        <v>1120</v>
      </c>
      <c r="AC230" s="338" t="s">
        <v>603</v>
      </c>
      <c r="AD230" s="337">
        <v>43839</v>
      </c>
      <c r="AE230" s="337">
        <v>44188</v>
      </c>
      <c r="AF230" s="339" t="s">
        <v>967</v>
      </c>
      <c r="AG230" s="339" t="s">
        <v>968</v>
      </c>
    </row>
    <row r="231" spans="1:33" ht="408.95" customHeight="1" x14ac:dyDescent="0.35">
      <c r="A231" s="112">
        <f t="shared" si="4"/>
        <v>208</v>
      </c>
      <c r="B231" s="113" t="s">
        <v>398</v>
      </c>
      <c r="C231" s="113" t="s">
        <v>208</v>
      </c>
      <c r="D231" s="120">
        <v>80101706</v>
      </c>
      <c r="E231" s="113" t="s">
        <v>526</v>
      </c>
      <c r="F231" s="113" t="s">
        <v>66</v>
      </c>
      <c r="G231" s="113">
        <v>1</v>
      </c>
      <c r="H231" s="122" t="s">
        <v>103</v>
      </c>
      <c r="I231" s="113">
        <v>10.5</v>
      </c>
      <c r="J231" s="113" t="s">
        <v>211</v>
      </c>
      <c r="K231" s="113" t="s">
        <v>105</v>
      </c>
      <c r="L231" s="113" t="s">
        <v>300</v>
      </c>
      <c r="M231" s="283">
        <v>71961120</v>
      </c>
      <c r="N231" s="283">
        <v>71961120</v>
      </c>
      <c r="O231" s="113" t="s">
        <v>71</v>
      </c>
      <c r="P231" s="113" t="s">
        <v>72</v>
      </c>
      <c r="Q231" s="113" t="s">
        <v>223</v>
      </c>
      <c r="S231" s="352" t="s">
        <v>1148</v>
      </c>
      <c r="T231" s="336" t="s">
        <v>1149</v>
      </c>
      <c r="U231" s="337">
        <v>43874</v>
      </c>
      <c r="V231" s="338" t="s">
        <v>1150</v>
      </c>
      <c r="W231" s="339" t="s">
        <v>559</v>
      </c>
      <c r="X231" s="354">
        <v>70818880</v>
      </c>
      <c r="Y231" s="355">
        <v>0</v>
      </c>
      <c r="Z231" s="354">
        <v>70818880</v>
      </c>
      <c r="AA231" s="338" t="s">
        <v>1151</v>
      </c>
      <c r="AB231" s="339">
        <v>15820</v>
      </c>
      <c r="AC231" s="338" t="s">
        <v>1101</v>
      </c>
      <c r="AD231" s="337">
        <v>43875</v>
      </c>
      <c r="AE231" s="337">
        <v>44188</v>
      </c>
      <c r="AF231" s="339" t="s">
        <v>719</v>
      </c>
      <c r="AG231" s="339" t="s">
        <v>208</v>
      </c>
    </row>
    <row r="232" spans="1:33" ht="294.39999999999998" customHeight="1" x14ac:dyDescent="0.35">
      <c r="A232" s="112">
        <f t="shared" si="4"/>
        <v>209</v>
      </c>
      <c r="B232" s="113" t="s">
        <v>404</v>
      </c>
      <c r="C232" s="113" t="s">
        <v>236</v>
      </c>
      <c r="D232" s="120">
        <v>80101706</v>
      </c>
      <c r="E232" s="113" t="s">
        <v>527</v>
      </c>
      <c r="F232" s="113" t="s">
        <v>230</v>
      </c>
      <c r="G232" s="113">
        <v>1</v>
      </c>
      <c r="H232" s="122" t="s">
        <v>103</v>
      </c>
      <c r="I232" s="113">
        <v>11</v>
      </c>
      <c r="J232" s="113" t="s">
        <v>528</v>
      </c>
      <c r="K232" s="113" t="s">
        <v>105</v>
      </c>
      <c r="L232" s="113" t="s">
        <v>227</v>
      </c>
      <c r="M232" s="283">
        <f>2596000*11</f>
        <v>28556000</v>
      </c>
      <c r="N232" s="283">
        <f>+M232</f>
        <v>28556000</v>
      </c>
      <c r="O232" s="113" t="s">
        <v>71</v>
      </c>
      <c r="P232" s="113" t="s">
        <v>72</v>
      </c>
      <c r="Q232" s="113" t="s">
        <v>204</v>
      </c>
      <c r="S232" s="352" t="s">
        <v>1152</v>
      </c>
      <c r="T232" s="336" t="s">
        <v>1153</v>
      </c>
      <c r="U232" s="337">
        <v>43872</v>
      </c>
      <c r="V232" s="338" t="s">
        <v>1154</v>
      </c>
      <c r="W232" s="339" t="s">
        <v>559</v>
      </c>
      <c r="X232" s="354">
        <v>26998400</v>
      </c>
      <c r="Y232" s="355">
        <v>0</v>
      </c>
      <c r="Z232" s="354">
        <v>26998400</v>
      </c>
      <c r="AA232" s="338" t="s">
        <v>1155</v>
      </c>
      <c r="AB232" s="339">
        <v>17520</v>
      </c>
      <c r="AC232" s="338" t="s">
        <v>1156</v>
      </c>
      <c r="AD232" s="337">
        <v>0</v>
      </c>
      <c r="AE232" s="337">
        <v>0</v>
      </c>
      <c r="AF232" s="339"/>
      <c r="AG232" s="339"/>
    </row>
    <row r="233" spans="1:33" s="73" customFormat="1" ht="157.35" customHeight="1" x14ac:dyDescent="0.55000000000000004">
      <c r="A233" s="112">
        <f>SUM(A232+1)</f>
        <v>210</v>
      </c>
      <c r="B233" s="113"/>
      <c r="C233" s="113" t="s">
        <v>220</v>
      </c>
      <c r="D233" s="120">
        <v>72152302</v>
      </c>
      <c r="E233" s="113" t="s">
        <v>547</v>
      </c>
      <c r="F233" s="113" t="s">
        <v>66</v>
      </c>
      <c r="G233" s="113">
        <v>1</v>
      </c>
      <c r="H233" s="122" t="s">
        <v>89</v>
      </c>
      <c r="I233" s="113">
        <v>3</v>
      </c>
      <c r="J233" s="113" t="s">
        <v>88</v>
      </c>
      <c r="K233" s="113" t="s">
        <v>69</v>
      </c>
      <c r="L233" s="113" t="s">
        <v>195</v>
      </c>
      <c r="M233" s="283">
        <v>23000000</v>
      </c>
      <c r="N233" s="283">
        <v>23000000</v>
      </c>
      <c r="O233" s="113" t="s">
        <v>71</v>
      </c>
      <c r="P233" s="113" t="s">
        <v>72</v>
      </c>
      <c r="Q233" s="113" t="s">
        <v>73</v>
      </c>
      <c r="R233" s="26"/>
      <c r="S233" s="27"/>
      <c r="T233" s="27"/>
      <c r="U233" s="27"/>
      <c r="V233" s="27"/>
      <c r="W233" s="27"/>
      <c r="X233" s="361"/>
      <c r="Y233" s="361"/>
      <c r="Z233" s="361"/>
      <c r="AA233" s="27"/>
      <c r="AB233" s="27"/>
      <c r="AC233" s="27"/>
      <c r="AD233" s="27"/>
      <c r="AE233" s="27"/>
      <c r="AF233" s="27"/>
      <c r="AG233" s="27"/>
    </row>
    <row r="234" spans="1:33" s="73" customFormat="1" ht="157.35" customHeight="1" x14ac:dyDescent="0.35">
      <c r="A234" s="112">
        <v>211</v>
      </c>
      <c r="B234" s="113" t="s">
        <v>309</v>
      </c>
      <c r="C234" s="113" t="s">
        <v>208</v>
      </c>
      <c r="D234" s="120">
        <v>80101706</v>
      </c>
      <c r="E234" s="113" t="s">
        <v>1092</v>
      </c>
      <c r="F234" s="113" t="s">
        <v>66</v>
      </c>
      <c r="G234" s="113">
        <v>1</v>
      </c>
      <c r="H234" s="122" t="s">
        <v>1043</v>
      </c>
      <c r="I234" s="113">
        <v>10.5</v>
      </c>
      <c r="J234" s="113" t="s">
        <v>528</v>
      </c>
      <c r="K234" s="113" t="s">
        <v>105</v>
      </c>
      <c r="L234" s="113" t="s">
        <v>305</v>
      </c>
      <c r="M234" s="283">
        <f>5000000*I234</f>
        <v>52500000</v>
      </c>
      <c r="N234" s="283">
        <f>+M234</f>
        <v>52500000</v>
      </c>
      <c r="O234" s="113" t="s">
        <v>71</v>
      </c>
      <c r="P234" s="113" t="s">
        <v>72</v>
      </c>
      <c r="Q234" s="113" t="s">
        <v>223</v>
      </c>
      <c r="R234" s="26"/>
      <c r="S234" s="352" t="s">
        <v>1157</v>
      </c>
      <c r="T234" s="336" t="s">
        <v>1158</v>
      </c>
      <c r="U234" s="337">
        <v>43882</v>
      </c>
      <c r="V234" s="338" t="s">
        <v>1159</v>
      </c>
      <c r="W234" s="339" t="s">
        <v>559</v>
      </c>
      <c r="X234" s="354">
        <v>50000000</v>
      </c>
      <c r="Y234" s="355">
        <v>0</v>
      </c>
      <c r="Z234" s="354">
        <v>50000000</v>
      </c>
      <c r="AA234" s="338" t="s">
        <v>1160</v>
      </c>
      <c r="AB234" s="339">
        <v>19620</v>
      </c>
      <c r="AC234" s="338" t="s">
        <v>1161</v>
      </c>
      <c r="AD234" s="337">
        <v>43882</v>
      </c>
      <c r="AE234" s="337">
        <v>44186</v>
      </c>
      <c r="AF234" s="339" t="s">
        <v>719</v>
      </c>
      <c r="AG234" s="339" t="s">
        <v>208</v>
      </c>
    </row>
    <row r="235" spans="1:33" s="73" customFormat="1" ht="157.35" customHeight="1" x14ac:dyDescent="0.55000000000000004">
      <c r="A235" s="112">
        <v>212</v>
      </c>
      <c r="B235" s="113" t="s">
        <v>309</v>
      </c>
      <c r="C235" s="113" t="s">
        <v>255</v>
      </c>
      <c r="D235" s="120">
        <v>80101706</v>
      </c>
      <c r="E235" s="113" t="s">
        <v>1044</v>
      </c>
      <c r="F235" s="113" t="s">
        <v>66</v>
      </c>
      <c r="G235" s="113">
        <v>1</v>
      </c>
      <c r="H235" s="122" t="s">
        <v>89</v>
      </c>
      <c r="I235" s="113">
        <v>9</v>
      </c>
      <c r="J235" s="113" t="s">
        <v>528</v>
      </c>
      <c r="K235" s="113" t="s">
        <v>105</v>
      </c>
      <c r="L235" s="113" t="s">
        <v>300</v>
      </c>
      <c r="M235" s="283">
        <v>16800000</v>
      </c>
      <c r="N235" s="283">
        <f>+M235</f>
        <v>16800000</v>
      </c>
      <c r="O235" s="113" t="s">
        <v>71</v>
      </c>
      <c r="P235" s="113" t="s">
        <v>72</v>
      </c>
      <c r="Q235" s="113" t="s">
        <v>256</v>
      </c>
      <c r="R235" s="26"/>
      <c r="S235" s="27"/>
      <c r="T235" s="27"/>
      <c r="U235" s="27"/>
      <c r="V235" s="27"/>
      <c r="W235" s="27"/>
      <c r="X235" s="361"/>
      <c r="Y235" s="361"/>
      <c r="Z235" s="361"/>
      <c r="AA235" s="27"/>
      <c r="AB235" s="27"/>
      <c r="AC235" s="27"/>
      <c r="AD235" s="27"/>
      <c r="AE235" s="27"/>
      <c r="AF235" s="27"/>
      <c r="AG235" s="27"/>
    </row>
    <row r="236" spans="1:33" s="73" customFormat="1" ht="157.35" customHeight="1" x14ac:dyDescent="0.35">
      <c r="A236" s="112">
        <v>213</v>
      </c>
      <c r="B236" s="113" t="s">
        <v>309</v>
      </c>
      <c r="C236" s="113" t="s">
        <v>918</v>
      </c>
      <c r="D236" s="120">
        <v>80101706</v>
      </c>
      <c r="E236" s="113" t="s">
        <v>1093</v>
      </c>
      <c r="F236" s="113" t="s">
        <v>66</v>
      </c>
      <c r="G236" s="113">
        <v>1</v>
      </c>
      <c r="H236" s="122" t="s">
        <v>89</v>
      </c>
      <c r="I236" s="113">
        <v>9</v>
      </c>
      <c r="J236" s="113" t="s">
        <v>528</v>
      </c>
      <c r="K236" s="113" t="s">
        <v>105</v>
      </c>
      <c r="L236" s="113" t="s">
        <v>305</v>
      </c>
      <c r="M236" s="283">
        <v>28900000</v>
      </c>
      <c r="N236" s="283">
        <v>28900000</v>
      </c>
      <c r="O236" s="113" t="s">
        <v>71</v>
      </c>
      <c r="P236" s="113" t="s">
        <v>72</v>
      </c>
      <c r="Q236" s="113" t="s">
        <v>241</v>
      </c>
      <c r="R236" s="26"/>
      <c r="S236" s="352" t="s">
        <v>1334</v>
      </c>
      <c r="T236" s="336" t="s">
        <v>1335</v>
      </c>
      <c r="U236" s="353">
        <v>43903</v>
      </c>
      <c r="V236" s="338" t="s">
        <v>1336</v>
      </c>
      <c r="W236" s="339" t="s">
        <v>559</v>
      </c>
      <c r="X236" s="354">
        <v>28100000</v>
      </c>
      <c r="Y236" s="355">
        <v>0</v>
      </c>
      <c r="Z236" s="354">
        <v>28100000</v>
      </c>
      <c r="AA236" s="338" t="s">
        <v>1337</v>
      </c>
      <c r="AB236" s="339"/>
      <c r="AC236" s="338" t="s">
        <v>1338</v>
      </c>
      <c r="AD236" s="337">
        <v>0</v>
      </c>
      <c r="AE236" s="337">
        <v>0</v>
      </c>
      <c r="AF236" s="339" t="s">
        <v>719</v>
      </c>
      <c r="AG236" s="339" t="s">
        <v>208</v>
      </c>
    </row>
    <row r="237" spans="1:33" s="73" customFormat="1" ht="157.35" customHeight="1" x14ac:dyDescent="0.55000000000000004">
      <c r="A237" s="112">
        <v>214</v>
      </c>
      <c r="B237" s="113" t="s">
        <v>350</v>
      </c>
      <c r="C237" s="113" t="s">
        <v>1045</v>
      </c>
      <c r="D237" s="120">
        <v>80101706</v>
      </c>
      <c r="E237" s="113" t="s">
        <v>1094</v>
      </c>
      <c r="F237" s="113" t="s">
        <v>66</v>
      </c>
      <c r="G237" s="113">
        <v>1</v>
      </c>
      <c r="H237" s="122" t="s">
        <v>89</v>
      </c>
      <c r="I237" s="113">
        <v>9</v>
      </c>
      <c r="J237" s="113" t="s">
        <v>528</v>
      </c>
      <c r="K237" s="113" t="s">
        <v>105</v>
      </c>
      <c r="L237" s="113" t="s">
        <v>304</v>
      </c>
      <c r="M237" s="283">
        <v>53200000</v>
      </c>
      <c r="N237" s="283">
        <v>53200000</v>
      </c>
      <c r="O237" s="113" t="s">
        <v>71</v>
      </c>
      <c r="P237" s="113" t="s">
        <v>72</v>
      </c>
      <c r="Q237" s="113" t="s">
        <v>99</v>
      </c>
      <c r="R237" s="26"/>
      <c r="S237" s="27"/>
      <c r="T237" s="27"/>
      <c r="U237" s="27"/>
      <c r="V237" s="27"/>
      <c r="W237" s="27"/>
      <c r="X237" s="361"/>
      <c r="Y237" s="361"/>
      <c r="Z237" s="361"/>
      <c r="AA237" s="27"/>
      <c r="AB237" s="27"/>
      <c r="AC237" s="27"/>
      <c r="AD237" s="27"/>
      <c r="AE237" s="27"/>
      <c r="AF237" s="27"/>
      <c r="AG237" s="27"/>
    </row>
    <row r="238" spans="1:33" s="73" customFormat="1" ht="157.35" customHeight="1" x14ac:dyDescent="0.35">
      <c r="A238" s="112">
        <v>215</v>
      </c>
      <c r="B238" s="113" t="s">
        <v>1088</v>
      </c>
      <c r="C238" s="113" t="s">
        <v>208</v>
      </c>
      <c r="D238" s="120">
        <v>80101706</v>
      </c>
      <c r="E238" s="113" t="s">
        <v>1095</v>
      </c>
      <c r="F238" s="113" t="s">
        <v>66</v>
      </c>
      <c r="G238" s="113">
        <v>1</v>
      </c>
      <c r="H238" s="122" t="s">
        <v>1043</v>
      </c>
      <c r="I238" s="113">
        <v>10</v>
      </c>
      <c r="J238" s="113" t="s">
        <v>528</v>
      </c>
      <c r="K238" s="113" t="s">
        <v>105</v>
      </c>
      <c r="L238" s="113" t="s">
        <v>305</v>
      </c>
      <c r="M238" s="283">
        <v>75000000</v>
      </c>
      <c r="N238" s="283">
        <v>75000000</v>
      </c>
      <c r="O238" s="113" t="s">
        <v>71</v>
      </c>
      <c r="P238" s="113" t="s">
        <v>72</v>
      </c>
      <c r="Q238" s="113" t="s">
        <v>223</v>
      </c>
      <c r="R238" s="26"/>
      <c r="S238" s="352" t="s">
        <v>1311</v>
      </c>
      <c r="T238" s="336" t="s">
        <v>1312</v>
      </c>
      <c r="U238" s="353">
        <v>43896</v>
      </c>
      <c r="V238" s="338" t="s">
        <v>1313</v>
      </c>
      <c r="W238" s="339" t="s">
        <v>559</v>
      </c>
      <c r="X238" s="354">
        <v>71500000</v>
      </c>
      <c r="Y238" s="355">
        <v>0</v>
      </c>
      <c r="Z238" s="354">
        <v>71500000</v>
      </c>
      <c r="AA238" s="346" t="s">
        <v>1314</v>
      </c>
      <c r="AB238" s="348">
        <v>20620</v>
      </c>
      <c r="AC238" s="346" t="s">
        <v>1315</v>
      </c>
      <c r="AD238" s="347">
        <v>43896</v>
      </c>
      <c r="AE238" s="347">
        <v>44186</v>
      </c>
      <c r="AF238" s="348" t="s">
        <v>719</v>
      </c>
      <c r="AG238" s="348" t="s">
        <v>208</v>
      </c>
    </row>
    <row r="239" spans="1:33" s="73" customFormat="1" ht="157.35" customHeight="1" x14ac:dyDescent="0.35">
      <c r="A239" s="112">
        <v>216</v>
      </c>
      <c r="B239" s="113" t="s">
        <v>1088</v>
      </c>
      <c r="C239" s="113" t="s">
        <v>208</v>
      </c>
      <c r="D239" s="120">
        <v>80101706</v>
      </c>
      <c r="E239" s="113" t="s">
        <v>1096</v>
      </c>
      <c r="F239" s="113" t="s">
        <v>66</v>
      </c>
      <c r="G239" s="113">
        <v>1</v>
      </c>
      <c r="H239" s="122" t="s">
        <v>89</v>
      </c>
      <c r="I239" s="113">
        <v>9.5</v>
      </c>
      <c r="J239" s="113" t="s">
        <v>528</v>
      </c>
      <c r="K239" s="113" t="s">
        <v>105</v>
      </c>
      <c r="L239" s="113" t="s">
        <v>305</v>
      </c>
      <c r="M239" s="283">
        <v>25960000</v>
      </c>
      <c r="N239" s="283">
        <v>25960000</v>
      </c>
      <c r="O239" s="113" t="s">
        <v>71</v>
      </c>
      <c r="P239" s="113" t="s">
        <v>72</v>
      </c>
      <c r="Q239" s="113" t="s">
        <v>223</v>
      </c>
      <c r="R239" s="26"/>
      <c r="S239" s="352" t="s">
        <v>1323</v>
      </c>
      <c r="T239" s="336" t="s">
        <v>1324</v>
      </c>
      <c r="U239" s="353">
        <v>43902</v>
      </c>
      <c r="V239" s="338" t="s">
        <v>1325</v>
      </c>
      <c r="W239" s="339" t="s">
        <v>559</v>
      </c>
      <c r="X239" s="354">
        <v>24229333</v>
      </c>
      <c r="Y239" s="355">
        <v>0</v>
      </c>
      <c r="Z239" s="354">
        <v>24229333</v>
      </c>
      <c r="AA239" s="338" t="s">
        <v>1326</v>
      </c>
      <c r="AB239" s="339">
        <v>20520</v>
      </c>
      <c r="AC239" s="338" t="s">
        <v>1327</v>
      </c>
      <c r="AD239" s="337">
        <v>43902</v>
      </c>
      <c r="AE239" s="337">
        <v>44186</v>
      </c>
      <c r="AF239" s="339" t="s">
        <v>719</v>
      </c>
      <c r="AG239" s="339" t="s">
        <v>208</v>
      </c>
    </row>
    <row r="240" spans="1:33" s="73" customFormat="1" ht="157.35" customHeight="1" x14ac:dyDescent="0.55000000000000004">
      <c r="A240" s="112">
        <v>217</v>
      </c>
      <c r="B240" s="113" t="s">
        <v>309</v>
      </c>
      <c r="C240" s="113" t="s">
        <v>131</v>
      </c>
      <c r="D240" s="120" t="s">
        <v>1089</v>
      </c>
      <c r="E240" s="113" t="s">
        <v>1244</v>
      </c>
      <c r="F240" s="113" t="s">
        <v>66</v>
      </c>
      <c r="G240" s="113">
        <v>1</v>
      </c>
      <c r="H240" s="122" t="s">
        <v>89</v>
      </c>
      <c r="I240" s="113" t="s">
        <v>1243</v>
      </c>
      <c r="J240" s="113" t="s">
        <v>1090</v>
      </c>
      <c r="K240" s="113" t="s">
        <v>105</v>
      </c>
      <c r="L240" s="113" t="s">
        <v>305</v>
      </c>
      <c r="M240" s="283">
        <v>36000000</v>
      </c>
      <c r="N240" s="283">
        <v>36000000</v>
      </c>
      <c r="O240" s="113" t="s">
        <v>71</v>
      </c>
      <c r="P240" s="113" t="s">
        <v>72</v>
      </c>
      <c r="Q240" s="113" t="s">
        <v>123</v>
      </c>
      <c r="R240" s="26"/>
      <c r="S240" s="27"/>
      <c r="T240" s="27"/>
      <c r="U240" s="27"/>
      <c r="V240" s="27"/>
      <c r="W240" s="27"/>
      <c r="X240" s="361"/>
      <c r="Y240" s="361"/>
      <c r="Z240" s="361"/>
      <c r="AA240" s="27"/>
      <c r="AB240" s="27"/>
      <c r="AC240" s="27"/>
      <c r="AD240" s="27"/>
      <c r="AE240" s="27"/>
      <c r="AF240" s="27"/>
      <c r="AG240" s="27"/>
    </row>
    <row r="241" spans="1:33" s="73" customFormat="1" ht="157.35" customHeight="1" x14ac:dyDescent="0.35">
      <c r="A241" s="112">
        <v>218</v>
      </c>
      <c r="B241" s="113" t="s">
        <v>515</v>
      </c>
      <c r="C241" s="113" t="s">
        <v>1245</v>
      </c>
      <c r="D241" s="120">
        <v>60106604</v>
      </c>
      <c r="E241" s="113" t="s">
        <v>1246</v>
      </c>
      <c r="F241" s="120" t="s">
        <v>66</v>
      </c>
      <c r="G241" s="113">
        <v>1</v>
      </c>
      <c r="H241" s="113" t="s">
        <v>89</v>
      </c>
      <c r="I241" s="113">
        <v>18</v>
      </c>
      <c r="J241" s="122" t="s">
        <v>97</v>
      </c>
      <c r="K241" s="113" t="s">
        <v>105</v>
      </c>
      <c r="L241" s="113" t="s">
        <v>305</v>
      </c>
      <c r="M241" s="283">
        <v>57570000</v>
      </c>
      <c r="N241" s="283">
        <v>57570000</v>
      </c>
      <c r="O241" s="113" t="s">
        <v>71</v>
      </c>
      <c r="P241" s="113" t="s">
        <v>72</v>
      </c>
      <c r="Q241" s="113" t="s">
        <v>1247</v>
      </c>
      <c r="R241" s="26"/>
      <c r="S241" s="352" t="s">
        <v>1318</v>
      </c>
      <c r="T241" s="336" t="s">
        <v>1319</v>
      </c>
      <c r="U241" s="353">
        <v>43900</v>
      </c>
      <c r="V241" s="338" t="s">
        <v>1320</v>
      </c>
      <c r="W241" s="339" t="s">
        <v>1255</v>
      </c>
      <c r="X241" s="354">
        <v>38380000</v>
      </c>
      <c r="Y241" s="355">
        <v>0</v>
      </c>
      <c r="Z241" s="354">
        <v>38380000</v>
      </c>
      <c r="AA241" s="338" t="s">
        <v>1321</v>
      </c>
      <c r="AB241" s="339">
        <v>21220</v>
      </c>
      <c r="AC241" s="338" t="s">
        <v>1322</v>
      </c>
      <c r="AD241" s="337">
        <v>43901</v>
      </c>
      <c r="AE241" s="337">
        <v>44449</v>
      </c>
      <c r="AF241" s="339"/>
      <c r="AG241" s="339"/>
    </row>
    <row r="242" spans="1:33" s="73" customFormat="1" ht="157.35" customHeight="1" x14ac:dyDescent="0.55000000000000004">
      <c r="A242" s="112">
        <v>219</v>
      </c>
      <c r="B242" s="113" t="s">
        <v>309</v>
      </c>
      <c r="C242" s="113" t="s">
        <v>258</v>
      </c>
      <c r="D242" s="120">
        <v>80101706</v>
      </c>
      <c r="E242" s="113" t="s">
        <v>1248</v>
      </c>
      <c r="F242" s="113" t="s">
        <v>66</v>
      </c>
      <c r="G242" s="113">
        <v>1</v>
      </c>
      <c r="H242" s="122" t="s">
        <v>89</v>
      </c>
      <c r="I242" s="113">
        <v>9</v>
      </c>
      <c r="J242" s="113" t="s">
        <v>211</v>
      </c>
      <c r="K242" s="113" t="s">
        <v>105</v>
      </c>
      <c r="L242" s="113" t="s">
        <v>300</v>
      </c>
      <c r="M242" s="283">
        <v>66266667</v>
      </c>
      <c r="N242" s="283">
        <v>66266667</v>
      </c>
      <c r="O242" s="113" t="s">
        <v>71</v>
      </c>
      <c r="P242" s="113" t="s">
        <v>72</v>
      </c>
      <c r="Q242" s="113" t="s">
        <v>1249</v>
      </c>
      <c r="R242" s="26"/>
      <c r="S242" s="27"/>
      <c r="T242" s="27"/>
      <c r="U242" s="27"/>
      <c r="V242" s="27"/>
      <c r="W242" s="27"/>
      <c r="X242" s="361"/>
      <c r="Y242" s="361"/>
      <c r="Z242" s="361"/>
      <c r="AA242" s="27"/>
      <c r="AB242" s="27"/>
      <c r="AC242" s="27"/>
      <c r="AD242" s="27"/>
      <c r="AE242" s="27"/>
      <c r="AF242" s="27"/>
      <c r="AG242" s="27"/>
    </row>
    <row r="243" spans="1:33" ht="396" customHeight="1" x14ac:dyDescent="0.65">
      <c r="A243" s="114"/>
      <c r="B243" s="187"/>
      <c r="C243" s="191"/>
      <c r="D243" s="191"/>
      <c r="E243" s="315" t="s">
        <v>1046</v>
      </c>
      <c r="F243" s="315"/>
      <c r="G243" s="261"/>
      <c r="H243" s="261"/>
      <c r="I243" s="261"/>
      <c r="J243" s="261"/>
      <c r="K243" s="261"/>
      <c r="L243" s="315" t="s">
        <v>135</v>
      </c>
      <c r="M243" s="315"/>
      <c r="S243" s="27"/>
      <c r="T243" s="27"/>
      <c r="U243" s="27"/>
      <c r="V243" s="27"/>
      <c r="W243" s="27"/>
      <c r="X243" s="361"/>
      <c r="Y243" s="361"/>
      <c r="Z243" s="361"/>
      <c r="AA243" s="27"/>
      <c r="AB243" s="27"/>
      <c r="AC243" s="27"/>
      <c r="AD243" s="27"/>
      <c r="AE243" s="27"/>
      <c r="AF243" s="27"/>
      <c r="AG243" s="27"/>
    </row>
    <row r="244" spans="1:33" ht="272.45" customHeight="1" x14ac:dyDescent="0.65">
      <c r="N244" s="181"/>
    </row>
  </sheetData>
  <autoFilter ref="A19:AG243"/>
  <mergeCells count="22">
    <mergeCell ref="L243:M243"/>
    <mergeCell ref="D17:E17"/>
    <mergeCell ref="H17:I17"/>
    <mergeCell ref="H18:I18"/>
    <mergeCell ref="A21:A24"/>
    <mergeCell ref="A31:A32"/>
    <mergeCell ref="E243:F243"/>
    <mergeCell ref="E10:F10"/>
    <mergeCell ref="E11:F11"/>
    <mergeCell ref="J11:N15"/>
    <mergeCell ref="E12:F12"/>
    <mergeCell ref="E13:F13"/>
    <mergeCell ref="E14:F14"/>
    <mergeCell ref="E15:F15"/>
    <mergeCell ref="C2:Q2"/>
    <mergeCell ref="D4:E4"/>
    <mergeCell ref="E5:F5"/>
    <mergeCell ref="J5:N9"/>
    <mergeCell ref="E6:F6"/>
    <mergeCell ref="E7:F7"/>
    <mergeCell ref="E8:F8"/>
    <mergeCell ref="E9:F9"/>
  </mergeCells>
  <dataValidations count="2">
    <dataValidation type="list" allowBlank="1" showInputMessage="1" showErrorMessage="1" sqref="AG58 AG82 AG39 AG62 AG60 AG29 AG36 AG21:AG24 AG50 AG67">
      <formula1>$A$36:$A$48</formula1>
    </dataValidation>
    <dataValidation type="list" allowBlank="1" showInputMessage="1" showErrorMessage="1" sqref="W82">
      <formula1>$A$2:$A$16</formula1>
    </dataValidation>
  </dataValidations>
  <printOptions horizontalCentered="1" verticalCentered="1"/>
  <pageMargins left="0.9055118110236221" right="0.11811023622047245" top="0.35433070866141736" bottom="0.35433070866141736" header="0.31496062992125984" footer="0.31496062992125984"/>
  <pageSetup paperSize="14" scale="10" orientation="landscape" r:id="rId1"/>
  <rowBreaks count="11" manualBreakCount="11">
    <brk id="33" max="32" man="1"/>
    <brk id="52" max="32" man="1"/>
    <brk id="71" max="32" man="1"/>
    <brk id="90" max="32" man="1"/>
    <brk id="110" max="32" man="1"/>
    <brk id="129" max="32" man="1"/>
    <brk id="148" max="32" man="1"/>
    <brk id="164" max="32" man="1"/>
    <brk id="181" max="32" man="1"/>
    <brk id="200" max="32" man="1"/>
    <brk id="218"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'C:\PLAN COMPRAS\PLAN 2003\[plan_sice2003.xls]LISTAS'!#REF!</xm:f>
          </x14:formula1>
          <xm:sqref>W29 W21:W24 AG102 W50 W67 W36 AG97:AG100 AG157 W102 W157 W97:W100</xm:sqref>
        </x14:dataValidation>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W60 W58 AG184 W184 AG63 AG37 W62:W63 W37 W39:W42 W49 AG49 AG32 W91 W32 AG40:AG42 AG80 W80 AG91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TRASLADOS (2)</vt:lpstr>
      <vt:lpstr>ANALIS DISTRIB.PRESUP</vt:lpstr>
      <vt:lpstr>DISTRIB PRESUP 2020</vt:lpstr>
      <vt:lpstr>BASE PARA ACUERDO DESEMPEÑO</vt:lpstr>
      <vt:lpstr>2020-03-13_PAA</vt:lpstr>
      <vt:lpstr>'2020-03-13_PAA'!Área_de_impresión</vt:lpstr>
      <vt:lpstr>'DISTRIB PRESUP 2020'!Área_de_impresión</vt:lpstr>
      <vt:lpstr>'2020-03-13_PAA'!Títulos_a_imprimir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2020-03-16T12:50:28Z</cp:lastPrinted>
  <dcterms:created xsi:type="dcterms:W3CDTF">2019-05-08T16:37:35Z</dcterms:created>
  <dcterms:modified xsi:type="dcterms:W3CDTF">2020-03-16T12:51:03Z</dcterms:modified>
</cp:coreProperties>
</file>