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6395" windowHeight="5655" firstSheet="2" activeTab="7"/>
  </bookViews>
  <sheets>
    <sheet name="Instrucciones" sheetId="19" r:id="rId1"/>
    <sheet name="RESUMEN EMPLEOS ENTIDAD" sheetId="3" r:id="rId2"/>
    <sheet name="Dirección General" sheetId="13" r:id="rId3"/>
    <sheet name="Control Interno" sheetId="1" r:id="rId4"/>
    <sheet name="Of. Planeación" sheetId="15" r:id="rId5"/>
    <sheet name="Of. Jurídica" sheetId="16" r:id="rId6"/>
    <sheet name="Secret. General" sheetId="17" r:id="rId7"/>
    <sheet name="Subd. Operaciones" sheetId="18" r:id="rId8"/>
  </sheets>
  <definedNames>
    <definedName name="_xlnm._FilterDatabase" localSheetId="3" hidden="1">'Control Interno'!$A$14:$S$53</definedName>
    <definedName name="_xlnm._FilterDatabase" localSheetId="2" hidden="1">'Dirección General'!$A$14:$S$53</definedName>
    <definedName name="_xlnm._FilterDatabase" localSheetId="5" hidden="1">'Of. Jurídica'!$A$14:$S$53</definedName>
    <definedName name="_xlnm._FilterDatabase" localSheetId="4" hidden="1">'Of. Planeación'!$A$14:$S$53</definedName>
    <definedName name="_xlnm._FilterDatabase" localSheetId="6" hidden="1">'Secret. General'!$A$14:$S$53</definedName>
    <definedName name="_xlnm._FilterDatabase" localSheetId="7" hidden="1">'Subd. Operaciones'!$A$14:$S$53</definedName>
  </definedNames>
  <calcPr calcId="152511"/>
</workbook>
</file>

<file path=xl/calcChain.xml><?xml version="1.0" encoding="utf-8"?>
<calcChain xmlns="http://schemas.openxmlformats.org/spreadsheetml/2006/main">
  <c r="A23" i="3" l="1"/>
  <c r="A22" i="3"/>
  <c r="A21" i="3"/>
  <c r="A20" i="3"/>
  <c r="A19" i="3"/>
  <c r="A18" i="3"/>
  <c r="R51" i="18" l="1"/>
  <c r="Q51" i="18"/>
  <c r="P51" i="18"/>
  <c r="N51" i="18"/>
  <c r="J51" i="18"/>
  <c r="O51" i="18" s="1"/>
  <c r="R50" i="18"/>
  <c r="Q50" i="18"/>
  <c r="P50" i="18"/>
  <c r="N50" i="18"/>
  <c r="J50" i="18"/>
  <c r="R49" i="18"/>
  <c r="Q49" i="18"/>
  <c r="P49" i="18"/>
  <c r="N49" i="18"/>
  <c r="J49" i="18"/>
  <c r="R48" i="18"/>
  <c r="Q48" i="18"/>
  <c r="P48" i="18"/>
  <c r="N48" i="18"/>
  <c r="J48" i="18"/>
  <c r="R47" i="18"/>
  <c r="Q47" i="18"/>
  <c r="O47" i="18"/>
  <c r="M47" i="18"/>
  <c r="N47" i="18" s="1"/>
  <c r="P47" i="18" s="1"/>
  <c r="R46" i="18"/>
  <c r="Q46" i="18"/>
  <c r="P46" i="18"/>
  <c r="N46" i="18"/>
  <c r="J46" i="18"/>
  <c r="R45" i="18"/>
  <c r="Q45" i="18"/>
  <c r="P45" i="18"/>
  <c r="N45" i="18"/>
  <c r="O45" i="18" s="1"/>
  <c r="R44" i="18"/>
  <c r="Q44" i="18"/>
  <c r="P44" i="18"/>
  <c r="N44" i="18"/>
  <c r="J44" i="18"/>
  <c r="R43" i="18"/>
  <c r="Q43" i="18"/>
  <c r="O43" i="18"/>
  <c r="N43" i="18"/>
  <c r="J43" i="18"/>
  <c r="R42" i="18"/>
  <c r="Q42" i="18"/>
  <c r="P42" i="18"/>
  <c r="N42" i="18"/>
  <c r="O42" i="18" s="1"/>
  <c r="J42" i="18"/>
  <c r="R41" i="18"/>
  <c r="Q41" i="18"/>
  <c r="O41" i="18"/>
  <c r="N41" i="18"/>
  <c r="J41" i="18"/>
  <c r="R40" i="18"/>
  <c r="Q40" i="18"/>
  <c r="P40" i="18"/>
  <c r="M40" i="18"/>
  <c r="K40" i="18"/>
  <c r="J40" i="18"/>
  <c r="R39" i="18"/>
  <c r="Q39" i="18"/>
  <c r="P39" i="18"/>
  <c r="M39" i="18"/>
  <c r="N39" i="18" s="1"/>
  <c r="K39" i="18"/>
  <c r="J39" i="18"/>
  <c r="R38" i="18"/>
  <c r="Q38" i="18"/>
  <c r="P38" i="18"/>
  <c r="N38" i="18"/>
  <c r="O38" i="18" s="1"/>
  <c r="R37" i="18"/>
  <c r="Q37" i="18"/>
  <c r="O37" i="18"/>
  <c r="M37" i="18"/>
  <c r="N37" i="18" s="1"/>
  <c r="P37" i="18" s="1"/>
  <c r="R36" i="18"/>
  <c r="Q36" i="18"/>
  <c r="P36" i="18"/>
  <c r="N36" i="18"/>
  <c r="O36" i="18" s="1"/>
  <c r="R35" i="18"/>
  <c r="Q35" i="18"/>
  <c r="O35" i="18"/>
  <c r="N35" i="18"/>
  <c r="P35" i="18" s="1"/>
  <c r="R34" i="18"/>
  <c r="Q34" i="18"/>
  <c r="P34" i="18"/>
  <c r="L34" i="18"/>
  <c r="N34" i="18" s="1"/>
  <c r="O34" i="18" s="1"/>
  <c r="R33" i="18"/>
  <c r="Q33" i="18"/>
  <c r="P33" i="18"/>
  <c r="N33" i="18"/>
  <c r="J33" i="18"/>
  <c r="R32" i="18"/>
  <c r="Q32" i="18"/>
  <c r="P32" i="18"/>
  <c r="N32" i="18"/>
  <c r="J32" i="18"/>
  <c r="R31" i="18"/>
  <c r="Q31" i="18"/>
  <c r="P31" i="18"/>
  <c r="N31" i="18"/>
  <c r="J31" i="18"/>
  <c r="R30" i="18"/>
  <c r="Q30" i="18"/>
  <c r="O30" i="18"/>
  <c r="N30" i="18"/>
  <c r="P30" i="18" s="1"/>
  <c r="R29" i="18"/>
  <c r="Q29" i="18"/>
  <c r="P29" i="18"/>
  <c r="N29" i="18"/>
  <c r="O29" i="18" s="1"/>
  <c r="R28" i="18"/>
  <c r="Q28" i="18"/>
  <c r="O28" i="18"/>
  <c r="N28" i="18"/>
  <c r="P28" i="18" s="1"/>
  <c r="R27" i="18"/>
  <c r="Q27" i="18"/>
  <c r="P27" i="18"/>
  <c r="M27" i="18"/>
  <c r="L27" i="18"/>
  <c r="K27" i="18"/>
  <c r="J27" i="18"/>
  <c r="R26" i="18"/>
  <c r="Q26" i="18"/>
  <c r="P26" i="18"/>
  <c r="N26" i="18"/>
  <c r="J26" i="18"/>
  <c r="R25" i="18"/>
  <c r="Q25" i="18"/>
  <c r="O25" i="18"/>
  <c r="N25" i="18"/>
  <c r="J25" i="18"/>
  <c r="R24" i="18"/>
  <c r="Q24" i="18"/>
  <c r="P24" i="18"/>
  <c r="N24" i="18"/>
  <c r="O24" i="18" s="1"/>
  <c r="R23" i="18"/>
  <c r="Q23" i="18"/>
  <c r="O23" i="18"/>
  <c r="N23" i="18"/>
  <c r="J23" i="18"/>
  <c r="R22" i="18"/>
  <c r="Q22" i="18"/>
  <c r="P22" i="18"/>
  <c r="N22" i="18"/>
  <c r="O22" i="18" s="1"/>
  <c r="R21" i="18"/>
  <c r="Q21" i="18"/>
  <c r="O21" i="18"/>
  <c r="N21" i="18"/>
  <c r="P21" i="18" s="1"/>
  <c r="R20" i="18"/>
  <c r="Q20" i="18"/>
  <c r="O20" i="18"/>
  <c r="N20" i="18"/>
  <c r="P20" i="18" s="1"/>
  <c r="R19" i="18"/>
  <c r="Q19" i="18"/>
  <c r="P19" i="18"/>
  <c r="N19" i="18"/>
  <c r="J19" i="18"/>
  <c r="R18" i="18"/>
  <c r="Q18" i="18"/>
  <c r="O18" i="18"/>
  <c r="N18" i="18"/>
  <c r="J18" i="18"/>
  <c r="R17" i="18"/>
  <c r="Q17" i="18"/>
  <c r="P17" i="18"/>
  <c r="N17" i="18"/>
  <c r="J17" i="18"/>
  <c r="R16" i="18"/>
  <c r="Q16" i="18"/>
  <c r="P16" i="18"/>
  <c r="K16" i="18"/>
  <c r="N16" i="18" s="1"/>
  <c r="J16" i="18"/>
  <c r="R15" i="18"/>
  <c r="Q15" i="18"/>
  <c r="P15" i="18"/>
  <c r="N15" i="18"/>
  <c r="O15" i="18" s="1"/>
  <c r="R51" i="17"/>
  <c r="Q51" i="17"/>
  <c r="P51" i="17"/>
  <c r="N51" i="17"/>
  <c r="J51" i="17"/>
  <c r="O51" i="17" s="1"/>
  <c r="R50" i="17"/>
  <c r="Q50" i="17"/>
  <c r="P50" i="17"/>
  <c r="N50" i="17"/>
  <c r="J50" i="17"/>
  <c r="R49" i="17"/>
  <c r="Q49" i="17"/>
  <c r="P49" i="17"/>
  <c r="N49" i="17"/>
  <c r="J49" i="17"/>
  <c r="O49" i="17" s="1"/>
  <c r="R48" i="17"/>
  <c r="Q48" i="17"/>
  <c r="P48" i="17"/>
  <c r="N48" i="17"/>
  <c r="J48" i="17"/>
  <c r="R47" i="17"/>
  <c r="Q47" i="17"/>
  <c r="O47" i="17"/>
  <c r="M47" i="17"/>
  <c r="N47" i="17" s="1"/>
  <c r="P47" i="17" s="1"/>
  <c r="R46" i="17"/>
  <c r="Q46" i="17"/>
  <c r="P46" i="17"/>
  <c r="N46" i="17"/>
  <c r="J46" i="17"/>
  <c r="R45" i="17"/>
  <c r="Q45" i="17"/>
  <c r="P45" i="17"/>
  <c r="N45" i="17"/>
  <c r="O45" i="17" s="1"/>
  <c r="R44" i="17"/>
  <c r="Q44" i="17"/>
  <c r="P44" i="17"/>
  <c r="N44" i="17"/>
  <c r="J44" i="17"/>
  <c r="O44" i="17" s="1"/>
  <c r="R43" i="17"/>
  <c r="Q43" i="17"/>
  <c r="O43" i="17"/>
  <c r="N43" i="17"/>
  <c r="J43" i="17"/>
  <c r="P43" i="17" s="1"/>
  <c r="R42" i="17"/>
  <c r="Q42" i="17"/>
  <c r="P42" i="17"/>
  <c r="N42" i="17"/>
  <c r="J42" i="17"/>
  <c r="R41" i="17"/>
  <c r="Q41" i="17"/>
  <c r="O41" i="17"/>
  <c r="N41" i="17"/>
  <c r="J41" i="17"/>
  <c r="R40" i="17"/>
  <c r="Q40" i="17"/>
  <c r="P40" i="17"/>
  <c r="M40" i="17"/>
  <c r="K40" i="17"/>
  <c r="J40" i="17"/>
  <c r="R39" i="17"/>
  <c r="Q39" i="17"/>
  <c r="P39" i="17"/>
  <c r="N39" i="17"/>
  <c r="M39" i="17"/>
  <c r="K39" i="17"/>
  <c r="J39" i="17"/>
  <c r="R38" i="17"/>
  <c r="Q38" i="17"/>
  <c r="P38" i="17"/>
  <c r="N38" i="17"/>
  <c r="O38" i="17" s="1"/>
  <c r="R37" i="17"/>
  <c r="Q37" i="17"/>
  <c r="O37" i="17"/>
  <c r="M37" i="17"/>
  <c r="N37" i="17" s="1"/>
  <c r="P37" i="17" s="1"/>
  <c r="R36" i="17"/>
  <c r="Q36" i="17"/>
  <c r="P36" i="17"/>
  <c r="N36" i="17"/>
  <c r="O36" i="17" s="1"/>
  <c r="R35" i="17"/>
  <c r="Q35" i="17"/>
  <c r="O35" i="17"/>
  <c r="N35" i="17"/>
  <c r="P35" i="17" s="1"/>
  <c r="R34" i="17"/>
  <c r="Q34" i="17"/>
  <c r="P34" i="17"/>
  <c r="L34" i="17"/>
  <c r="N34" i="17" s="1"/>
  <c r="O34" i="17" s="1"/>
  <c r="R33" i="17"/>
  <c r="Q33" i="17"/>
  <c r="P33" i="17"/>
  <c r="N33" i="17"/>
  <c r="J33" i="17"/>
  <c r="O33" i="17" s="1"/>
  <c r="R32" i="17"/>
  <c r="Q32" i="17"/>
  <c r="P32" i="17"/>
  <c r="N32" i="17"/>
  <c r="J32" i="17"/>
  <c r="R31" i="17"/>
  <c r="Q31" i="17"/>
  <c r="P31" i="17"/>
  <c r="N31" i="17"/>
  <c r="J31" i="17"/>
  <c r="R30" i="17"/>
  <c r="Q30" i="17"/>
  <c r="O30" i="17"/>
  <c r="N30" i="17"/>
  <c r="P30" i="17" s="1"/>
  <c r="R29" i="17"/>
  <c r="Q29" i="17"/>
  <c r="P29" i="17"/>
  <c r="N29" i="17"/>
  <c r="O29" i="17" s="1"/>
  <c r="R28" i="17"/>
  <c r="Q28" i="17"/>
  <c r="O28" i="17"/>
  <c r="N28" i="17"/>
  <c r="P28" i="17" s="1"/>
  <c r="R27" i="17"/>
  <c r="Q27" i="17"/>
  <c r="P27" i="17"/>
  <c r="M27" i="17"/>
  <c r="L27" i="17"/>
  <c r="K27" i="17"/>
  <c r="J27" i="17"/>
  <c r="R26" i="17"/>
  <c r="Q26" i="17"/>
  <c r="P26" i="17"/>
  <c r="N26" i="17"/>
  <c r="J26" i="17"/>
  <c r="R25" i="17"/>
  <c r="Q25" i="17"/>
  <c r="O25" i="17"/>
  <c r="N25" i="17"/>
  <c r="J25" i="17"/>
  <c r="P25" i="17" s="1"/>
  <c r="R24" i="17"/>
  <c r="Q24" i="17"/>
  <c r="P24" i="17"/>
  <c r="N24" i="17"/>
  <c r="O24" i="17" s="1"/>
  <c r="R23" i="17"/>
  <c r="Q23" i="17"/>
  <c r="O23" i="17"/>
  <c r="N23" i="17"/>
  <c r="J23" i="17"/>
  <c r="R22" i="17"/>
  <c r="Q22" i="17"/>
  <c r="P22" i="17"/>
  <c r="N22" i="17"/>
  <c r="O22" i="17" s="1"/>
  <c r="R21" i="17"/>
  <c r="Q21" i="17"/>
  <c r="O21" i="17"/>
  <c r="N21" i="17"/>
  <c r="P21" i="17" s="1"/>
  <c r="R20" i="17"/>
  <c r="Q20" i="17"/>
  <c r="O20" i="17"/>
  <c r="N20" i="17"/>
  <c r="P20" i="17" s="1"/>
  <c r="R19" i="17"/>
  <c r="Q19" i="17"/>
  <c r="P19" i="17"/>
  <c r="N19" i="17"/>
  <c r="J19" i="17"/>
  <c r="R18" i="17"/>
  <c r="Q18" i="17"/>
  <c r="O18" i="17"/>
  <c r="N18" i="17"/>
  <c r="J18" i="17"/>
  <c r="R17" i="17"/>
  <c r="Q17" i="17"/>
  <c r="P17" i="17"/>
  <c r="N17" i="17"/>
  <c r="J17" i="17"/>
  <c r="O17" i="17" s="1"/>
  <c r="R16" i="17"/>
  <c r="Q16" i="17"/>
  <c r="P16" i="17"/>
  <c r="K16" i="17"/>
  <c r="N16" i="17" s="1"/>
  <c r="J16" i="17"/>
  <c r="R15" i="17"/>
  <c r="Q15" i="17"/>
  <c r="P15" i="17"/>
  <c r="N15" i="17"/>
  <c r="O15" i="17" s="1"/>
  <c r="R51" i="16"/>
  <c r="Q51" i="16"/>
  <c r="P51" i="16"/>
  <c r="N51" i="16"/>
  <c r="J51" i="16"/>
  <c r="R50" i="16"/>
  <c r="Q50" i="16"/>
  <c r="P50" i="16"/>
  <c r="N50" i="16"/>
  <c r="J50" i="16"/>
  <c r="R49" i="16"/>
  <c r="Q49" i="16"/>
  <c r="P49" i="16"/>
  <c r="N49" i="16"/>
  <c r="J49" i="16"/>
  <c r="O49" i="16" s="1"/>
  <c r="R48" i="16"/>
  <c r="Q48" i="16"/>
  <c r="P48" i="16"/>
  <c r="N48" i="16"/>
  <c r="J48" i="16"/>
  <c r="R47" i="16"/>
  <c r="Q47" i="16"/>
  <c r="O47" i="16"/>
  <c r="M47" i="16"/>
  <c r="N47" i="16" s="1"/>
  <c r="P47" i="16" s="1"/>
  <c r="R46" i="16"/>
  <c r="Q46" i="16"/>
  <c r="P46" i="16"/>
  <c r="N46" i="16"/>
  <c r="J46" i="16"/>
  <c r="O46" i="16" s="1"/>
  <c r="R45" i="16"/>
  <c r="Q45" i="16"/>
  <c r="P45" i="16"/>
  <c r="N45" i="16"/>
  <c r="O45" i="16" s="1"/>
  <c r="R44" i="16"/>
  <c r="Q44" i="16"/>
  <c r="P44" i="16"/>
  <c r="N44" i="16"/>
  <c r="J44" i="16"/>
  <c r="R43" i="16"/>
  <c r="Q43" i="16"/>
  <c r="O43" i="16"/>
  <c r="N43" i="16"/>
  <c r="J43" i="16"/>
  <c r="R42" i="16"/>
  <c r="Q42" i="16"/>
  <c r="P42" i="16"/>
  <c r="N42" i="16"/>
  <c r="J42" i="16"/>
  <c r="O42" i="16" s="1"/>
  <c r="R41" i="16"/>
  <c r="Q41" i="16"/>
  <c r="O41" i="16"/>
  <c r="N41" i="16"/>
  <c r="J41" i="16"/>
  <c r="R40" i="16"/>
  <c r="Q40" i="16"/>
  <c r="P40" i="16"/>
  <c r="M40" i="16"/>
  <c r="K40" i="16"/>
  <c r="J40" i="16"/>
  <c r="R39" i="16"/>
  <c r="Q39" i="16"/>
  <c r="P39" i="16"/>
  <c r="M39" i="16"/>
  <c r="K39" i="16"/>
  <c r="J39" i="16"/>
  <c r="R38" i="16"/>
  <c r="Q38" i="16"/>
  <c r="P38" i="16"/>
  <c r="N38" i="16"/>
  <c r="O38" i="16" s="1"/>
  <c r="R37" i="16"/>
  <c r="Q37" i="16"/>
  <c r="O37" i="16"/>
  <c r="M37" i="16"/>
  <c r="N37" i="16" s="1"/>
  <c r="P37" i="16" s="1"/>
  <c r="R36" i="16"/>
  <c r="Q36" i="16"/>
  <c r="P36" i="16"/>
  <c r="N36" i="16"/>
  <c r="O36" i="16" s="1"/>
  <c r="R35" i="16"/>
  <c r="Q35" i="16"/>
  <c r="O35" i="16"/>
  <c r="N35" i="16"/>
  <c r="P35" i="16" s="1"/>
  <c r="R34" i="16"/>
  <c r="Q34" i="16"/>
  <c r="P34" i="16"/>
  <c r="L34" i="16"/>
  <c r="N34" i="16" s="1"/>
  <c r="O34" i="16" s="1"/>
  <c r="R33" i="16"/>
  <c r="Q33" i="16"/>
  <c r="P33" i="16"/>
  <c r="N33" i="16"/>
  <c r="J33" i="16"/>
  <c r="R32" i="16"/>
  <c r="Q32" i="16"/>
  <c r="P32" i="16"/>
  <c r="N32" i="16"/>
  <c r="J32" i="16"/>
  <c r="O32" i="16" s="1"/>
  <c r="R31" i="16"/>
  <c r="Q31" i="16"/>
  <c r="P31" i="16"/>
  <c r="N31" i="16"/>
  <c r="J31" i="16"/>
  <c r="R30" i="16"/>
  <c r="Q30" i="16"/>
  <c r="O30" i="16"/>
  <c r="N30" i="16"/>
  <c r="P30" i="16" s="1"/>
  <c r="R29" i="16"/>
  <c r="Q29" i="16"/>
  <c r="P29" i="16"/>
  <c r="N29" i="16"/>
  <c r="O29" i="16" s="1"/>
  <c r="R28" i="16"/>
  <c r="Q28" i="16"/>
  <c r="O28" i="16"/>
  <c r="N28" i="16"/>
  <c r="P28" i="16" s="1"/>
  <c r="R27" i="16"/>
  <c r="Q27" i="16"/>
  <c r="P27" i="16"/>
  <c r="M27" i="16"/>
  <c r="L27" i="16"/>
  <c r="K27" i="16"/>
  <c r="J27" i="16"/>
  <c r="R26" i="16"/>
  <c r="Q26" i="16"/>
  <c r="P26" i="16"/>
  <c r="N26" i="16"/>
  <c r="J26" i="16"/>
  <c r="O26" i="16" s="1"/>
  <c r="R25" i="16"/>
  <c r="Q25" i="16"/>
  <c r="O25" i="16"/>
  <c r="N25" i="16"/>
  <c r="J25" i="16"/>
  <c r="R24" i="16"/>
  <c r="Q24" i="16"/>
  <c r="P24" i="16"/>
  <c r="N24" i="16"/>
  <c r="O24" i="16" s="1"/>
  <c r="R23" i="16"/>
  <c r="Q23" i="16"/>
  <c r="O23" i="16"/>
  <c r="N23" i="16"/>
  <c r="J23" i="16"/>
  <c r="R22" i="16"/>
  <c r="Q22" i="16"/>
  <c r="P22" i="16"/>
  <c r="N22" i="16"/>
  <c r="O22" i="16" s="1"/>
  <c r="R21" i="16"/>
  <c r="Q21" i="16"/>
  <c r="P21" i="16"/>
  <c r="O21" i="16"/>
  <c r="N21" i="16"/>
  <c r="R20" i="16"/>
  <c r="Q20" i="16"/>
  <c r="O20" i="16"/>
  <c r="N20" i="16"/>
  <c r="P20" i="16" s="1"/>
  <c r="R19" i="16"/>
  <c r="Q19" i="16"/>
  <c r="P19" i="16"/>
  <c r="N19" i="16"/>
  <c r="J19" i="16"/>
  <c r="O19" i="16" s="1"/>
  <c r="R18" i="16"/>
  <c r="Q18" i="16"/>
  <c r="O18" i="16"/>
  <c r="N18" i="16"/>
  <c r="J18" i="16"/>
  <c r="P18" i="16" s="1"/>
  <c r="R17" i="16"/>
  <c r="Q17" i="16"/>
  <c r="P17" i="16"/>
  <c r="N17" i="16"/>
  <c r="J17" i="16"/>
  <c r="R16" i="16"/>
  <c r="Q16" i="16"/>
  <c r="P16" i="16"/>
  <c r="K16" i="16"/>
  <c r="N16" i="16" s="1"/>
  <c r="J16" i="16"/>
  <c r="R15" i="16"/>
  <c r="Q15" i="16"/>
  <c r="P15" i="16"/>
  <c r="N15" i="16"/>
  <c r="O15" i="16" s="1"/>
  <c r="R51" i="15"/>
  <c r="Q51" i="15"/>
  <c r="P51" i="15"/>
  <c r="N51" i="15"/>
  <c r="J51" i="15"/>
  <c r="O51" i="15" s="1"/>
  <c r="R50" i="15"/>
  <c r="Q50" i="15"/>
  <c r="P50" i="15"/>
  <c r="N50" i="15"/>
  <c r="J50" i="15"/>
  <c r="R49" i="15"/>
  <c r="Q49" i="15"/>
  <c r="P49" i="15"/>
  <c r="N49" i="15"/>
  <c r="J49" i="15"/>
  <c r="R48" i="15"/>
  <c r="Q48" i="15"/>
  <c r="P48" i="15"/>
  <c r="N48" i="15"/>
  <c r="J48" i="15"/>
  <c r="O48" i="15" s="1"/>
  <c r="R47" i="15"/>
  <c r="Q47" i="15"/>
  <c r="O47" i="15"/>
  <c r="M47" i="15"/>
  <c r="N47" i="15" s="1"/>
  <c r="P47" i="15" s="1"/>
  <c r="R46" i="15"/>
  <c r="Q46" i="15"/>
  <c r="P46" i="15"/>
  <c r="N46" i="15"/>
  <c r="J46" i="15"/>
  <c r="O46" i="15" s="1"/>
  <c r="R45" i="15"/>
  <c r="Q45" i="15"/>
  <c r="P45" i="15"/>
  <c r="N45" i="15"/>
  <c r="O45" i="15" s="1"/>
  <c r="R44" i="15"/>
  <c r="Q44" i="15"/>
  <c r="P44" i="15"/>
  <c r="N44" i="15"/>
  <c r="O44" i="15" s="1"/>
  <c r="J44" i="15"/>
  <c r="R43" i="15"/>
  <c r="Q43" i="15"/>
  <c r="O43" i="15"/>
  <c r="N43" i="15"/>
  <c r="J43" i="15"/>
  <c r="P43" i="15" s="1"/>
  <c r="R42" i="15"/>
  <c r="Q42" i="15"/>
  <c r="P42" i="15"/>
  <c r="N42" i="15"/>
  <c r="J42" i="15"/>
  <c r="R41" i="15"/>
  <c r="Q41" i="15"/>
  <c r="O41" i="15"/>
  <c r="N41" i="15"/>
  <c r="J41" i="15"/>
  <c r="R40" i="15"/>
  <c r="Q40" i="15"/>
  <c r="P40" i="15"/>
  <c r="M40" i="15"/>
  <c r="K40" i="15"/>
  <c r="J40" i="15"/>
  <c r="R39" i="15"/>
  <c r="Q39" i="15"/>
  <c r="P39" i="15"/>
  <c r="M39" i="15"/>
  <c r="K39" i="15"/>
  <c r="N39" i="15" s="1"/>
  <c r="J39" i="15"/>
  <c r="R38" i="15"/>
  <c r="Q38" i="15"/>
  <c r="P38" i="15"/>
  <c r="N38" i="15"/>
  <c r="O38" i="15" s="1"/>
  <c r="R37" i="15"/>
  <c r="Q37" i="15"/>
  <c r="O37" i="15"/>
  <c r="M37" i="15"/>
  <c r="N37" i="15" s="1"/>
  <c r="P37" i="15" s="1"/>
  <c r="R36" i="15"/>
  <c r="Q36" i="15"/>
  <c r="P36" i="15"/>
  <c r="N36" i="15"/>
  <c r="O36" i="15" s="1"/>
  <c r="R35" i="15"/>
  <c r="Q35" i="15"/>
  <c r="O35" i="15"/>
  <c r="N35" i="15"/>
  <c r="P35" i="15" s="1"/>
  <c r="R34" i="15"/>
  <c r="Q34" i="15"/>
  <c r="P34" i="15"/>
  <c r="L34" i="15"/>
  <c r="N34" i="15" s="1"/>
  <c r="O34" i="15" s="1"/>
  <c r="R33" i="15"/>
  <c r="Q33" i="15"/>
  <c r="P33" i="15"/>
  <c r="N33" i="15"/>
  <c r="J33" i="15"/>
  <c r="R32" i="15"/>
  <c r="Q32" i="15"/>
  <c r="P32" i="15"/>
  <c r="N32" i="15"/>
  <c r="J32" i="15"/>
  <c r="R31" i="15"/>
  <c r="Q31" i="15"/>
  <c r="P31" i="15"/>
  <c r="N31" i="15"/>
  <c r="J31" i="15"/>
  <c r="R30" i="15"/>
  <c r="Q30" i="15"/>
  <c r="O30" i="15"/>
  <c r="N30" i="15"/>
  <c r="P30" i="15" s="1"/>
  <c r="R29" i="15"/>
  <c r="Q29" i="15"/>
  <c r="P29" i="15"/>
  <c r="N29" i="15"/>
  <c r="O29" i="15" s="1"/>
  <c r="R28" i="15"/>
  <c r="Q28" i="15"/>
  <c r="O28" i="15"/>
  <c r="N28" i="15"/>
  <c r="P28" i="15" s="1"/>
  <c r="R27" i="15"/>
  <c r="Q27" i="15"/>
  <c r="P27" i="15"/>
  <c r="M27" i="15"/>
  <c r="L27" i="15"/>
  <c r="K27" i="15"/>
  <c r="J27" i="15"/>
  <c r="R26" i="15"/>
  <c r="Q26" i="15"/>
  <c r="P26" i="15"/>
  <c r="N26" i="15"/>
  <c r="J26" i="15"/>
  <c r="O26" i="15" s="1"/>
  <c r="R25" i="15"/>
  <c r="Q25" i="15"/>
  <c r="O25" i="15"/>
  <c r="N25" i="15"/>
  <c r="P25" i="15" s="1"/>
  <c r="J25" i="15"/>
  <c r="R24" i="15"/>
  <c r="Q24" i="15"/>
  <c r="P24" i="15"/>
  <c r="N24" i="15"/>
  <c r="O24" i="15" s="1"/>
  <c r="R23" i="15"/>
  <c r="Q23" i="15"/>
  <c r="O23" i="15"/>
  <c r="N23" i="15"/>
  <c r="J23" i="15"/>
  <c r="P23" i="15" s="1"/>
  <c r="R22" i="15"/>
  <c r="Q22" i="15"/>
  <c r="P22" i="15"/>
  <c r="N22" i="15"/>
  <c r="O22" i="15" s="1"/>
  <c r="R21" i="15"/>
  <c r="Q21" i="15"/>
  <c r="O21" i="15"/>
  <c r="N21" i="15"/>
  <c r="P21" i="15" s="1"/>
  <c r="R20" i="15"/>
  <c r="Q20" i="15"/>
  <c r="O20" i="15"/>
  <c r="N20" i="15"/>
  <c r="P20" i="15" s="1"/>
  <c r="R19" i="15"/>
  <c r="Q19" i="15"/>
  <c r="P19" i="15"/>
  <c r="N19" i="15"/>
  <c r="J19" i="15"/>
  <c r="R18" i="15"/>
  <c r="Q18" i="15"/>
  <c r="O18" i="15"/>
  <c r="N18" i="15"/>
  <c r="P18" i="15" s="1"/>
  <c r="J18" i="15"/>
  <c r="R17" i="15"/>
  <c r="Q17" i="15"/>
  <c r="P17" i="15"/>
  <c r="N17" i="15"/>
  <c r="J17" i="15"/>
  <c r="R16" i="15"/>
  <c r="Q16" i="15"/>
  <c r="P16" i="15"/>
  <c r="K16" i="15"/>
  <c r="N16" i="15" s="1"/>
  <c r="J16" i="15"/>
  <c r="R15" i="15"/>
  <c r="Q15" i="15"/>
  <c r="P15" i="15"/>
  <c r="N15" i="15"/>
  <c r="O15" i="15" s="1"/>
  <c r="O17" i="15" l="1"/>
  <c r="O32" i="15"/>
  <c r="O33" i="15"/>
  <c r="O49" i="15"/>
  <c r="P23" i="17"/>
  <c r="O31" i="17"/>
  <c r="O32" i="17"/>
  <c r="O48" i="17"/>
  <c r="O16" i="18"/>
  <c r="O50" i="15"/>
  <c r="S46" i="15" s="1"/>
  <c r="Q52" i="18"/>
  <c r="Q53" i="18" s="1"/>
  <c r="E23" i="3" s="1"/>
  <c r="P18" i="18"/>
  <c r="O19" i="15"/>
  <c r="O50" i="17"/>
  <c r="O33" i="18"/>
  <c r="O44" i="18"/>
  <c r="O31" i="18"/>
  <c r="O17" i="18"/>
  <c r="O49" i="18"/>
  <c r="O16" i="17"/>
  <c r="P18" i="17"/>
  <c r="P41" i="17"/>
  <c r="O19" i="17"/>
  <c r="O42" i="17"/>
  <c r="O17" i="16"/>
  <c r="P23" i="16"/>
  <c r="N27" i="16"/>
  <c r="O27" i="16" s="1"/>
  <c r="O51" i="16"/>
  <c r="O44" i="16"/>
  <c r="O48" i="16"/>
  <c r="N27" i="15"/>
  <c r="O27" i="15" s="1"/>
  <c r="O16" i="15"/>
  <c r="O39" i="15"/>
  <c r="N40" i="15"/>
  <c r="O40" i="15" s="1"/>
  <c r="S39" i="15" s="1"/>
  <c r="R52" i="15"/>
  <c r="R53" i="15" s="1"/>
  <c r="F20" i="3" s="1"/>
  <c r="O42" i="15"/>
  <c r="P41" i="15"/>
  <c r="Q52" i="15"/>
  <c r="Q53" i="15" s="1"/>
  <c r="E20" i="3" s="1"/>
  <c r="O31" i="15"/>
  <c r="S35" i="15"/>
  <c r="Q52" i="16"/>
  <c r="Q53" i="16" s="1"/>
  <c r="E21" i="3" s="1"/>
  <c r="R52" i="16"/>
  <c r="R53" i="16" s="1"/>
  <c r="F21" i="3" s="1"/>
  <c r="O16" i="16"/>
  <c r="P25" i="16"/>
  <c r="N39" i="16"/>
  <c r="O39" i="16" s="1"/>
  <c r="N40" i="16"/>
  <c r="O40" i="16" s="1"/>
  <c r="O50" i="16"/>
  <c r="O31" i="16"/>
  <c r="O33" i="16"/>
  <c r="P41" i="16"/>
  <c r="P43" i="16"/>
  <c r="Q52" i="17"/>
  <c r="Q53" i="17" s="1"/>
  <c r="E22" i="3" s="1"/>
  <c r="R52" i="17"/>
  <c r="R53" i="17" s="1"/>
  <c r="F22" i="3" s="1"/>
  <c r="N27" i="17"/>
  <c r="O27" i="17" s="1"/>
  <c r="O39" i="17"/>
  <c r="O26" i="17"/>
  <c r="N40" i="17"/>
  <c r="O40" i="17" s="1"/>
  <c r="O46" i="17"/>
  <c r="S35" i="17"/>
  <c r="P23" i="18"/>
  <c r="P25" i="18"/>
  <c r="O32" i="18"/>
  <c r="P41" i="18"/>
  <c r="P43" i="18"/>
  <c r="N27" i="18"/>
  <c r="O27" i="18" s="1"/>
  <c r="O39" i="18"/>
  <c r="R52" i="18"/>
  <c r="R53" i="18" s="1"/>
  <c r="F23" i="3" s="1"/>
  <c r="O19" i="18"/>
  <c r="O26" i="18"/>
  <c r="N40" i="18"/>
  <c r="O40" i="18" s="1"/>
  <c r="O46" i="18"/>
  <c r="O48" i="18"/>
  <c r="O50" i="18"/>
  <c r="S35" i="18"/>
  <c r="S35" i="16"/>
  <c r="P52" i="15"/>
  <c r="P53" i="15" s="1"/>
  <c r="D20" i="3" s="1"/>
  <c r="R51" i="13"/>
  <c r="Q51" i="13"/>
  <c r="P51" i="13"/>
  <c r="N51" i="13"/>
  <c r="J51" i="13"/>
  <c r="R50" i="13"/>
  <c r="Q50" i="13"/>
  <c r="P50" i="13"/>
  <c r="N50" i="13"/>
  <c r="J50" i="13"/>
  <c r="R49" i="13"/>
  <c r="Q49" i="13"/>
  <c r="P49" i="13"/>
  <c r="N49" i="13"/>
  <c r="J49" i="13"/>
  <c r="R48" i="13"/>
  <c r="Q48" i="13"/>
  <c r="P48" i="13"/>
  <c r="N48" i="13"/>
  <c r="J48" i="13"/>
  <c r="R47" i="13"/>
  <c r="Q47" i="13"/>
  <c r="O47" i="13"/>
  <c r="M47" i="13"/>
  <c r="N47" i="13" s="1"/>
  <c r="P47" i="13" s="1"/>
  <c r="R46" i="13"/>
  <c r="Q46" i="13"/>
  <c r="P46" i="13"/>
  <c r="N46" i="13"/>
  <c r="J46" i="13"/>
  <c r="R45" i="13"/>
  <c r="Q45" i="13"/>
  <c r="P45" i="13"/>
  <c r="N45" i="13"/>
  <c r="O45" i="13" s="1"/>
  <c r="R44" i="13"/>
  <c r="Q44" i="13"/>
  <c r="P44" i="13"/>
  <c r="N44" i="13"/>
  <c r="J44" i="13"/>
  <c r="R43" i="13"/>
  <c r="Q43" i="13"/>
  <c r="O43" i="13"/>
  <c r="N43" i="13"/>
  <c r="J43" i="13"/>
  <c r="R42" i="13"/>
  <c r="Q42" i="13"/>
  <c r="P42" i="13"/>
  <c r="N42" i="13"/>
  <c r="J42" i="13"/>
  <c r="R41" i="13"/>
  <c r="Q41" i="13"/>
  <c r="O41" i="13"/>
  <c r="N41" i="13"/>
  <c r="J41" i="13"/>
  <c r="R40" i="13"/>
  <c r="Q40" i="13"/>
  <c r="P40" i="13"/>
  <c r="M40" i="13"/>
  <c r="K40" i="13"/>
  <c r="J40" i="13"/>
  <c r="R39" i="13"/>
  <c r="Q39" i="13"/>
  <c r="P39" i="13"/>
  <c r="M39" i="13"/>
  <c r="K39" i="13"/>
  <c r="N39" i="13" s="1"/>
  <c r="J39" i="13"/>
  <c r="R38" i="13"/>
  <c r="Q38" i="13"/>
  <c r="P38" i="13"/>
  <c r="N38" i="13"/>
  <c r="O38" i="13" s="1"/>
  <c r="R37" i="13"/>
  <c r="Q37" i="13"/>
  <c r="O37" i="13"/>
  <c r="M37" i="13"/>
  <c r="N37" i="13" s="1"/>
  <c r="P37" i="13" s="1"/>
  <c r="R36" i="13"/>
  <c r="Q36" i="13"/>
  <c r="P36" i="13"/>
  <c r="N36" i="13"/>
  <c r="O36" i="13" s="1"/>
  <c r="R35" i="13"/>
  <c r="Q35" i="13"/>
  <c r="O35" i="13"/>
  <c r="N35" i="13"/>
  <c r="P35" i="13" s="1"/>
  <c r="R34" i="13"/>
  <c r="Q34" i="13"/>
  <c r="P34" i="13"/>
  <c r="L34" i="13"/>
  <c r="N34" i="13" s="1"/>
  <c r="O34" i="13" s="1"/>
  <c r="R33" i="13"/>
  <c r="Q33" i="13"/>
  <c r="P33" i="13"/>
  <c r="N33" i="13"/>
  <c r="J33" i="13"/>
  <c r="R32" i="13"/>
  <c r="Q32" i="13"/>
  <c r="P32" i="13"/>
  <c r="N32" i="13"/>
  <c r="J32" i="13"/>
  <c r="R31" i="13"/>
  <c r="Q31" i="13"/>
  <c r="P31" i="13"/>
  <c r="N31" i="13"/>
  <c r="J31" i="13"/>
  <c r="R30" i="13"/>
  <c r="Q30" i="13"/>
  <c r="O30" i="13"/>
  <c r="N30" i="13"/>
  <c r="P30" i="13" s="1"/>
  <c r="R29" i="13"/>
  <c r="Q29" i="13"/>
  <c r="P29" i="13"/>
  <c r="O29" i="13"/>
  <c r="N29" i="13"/>
  <c r="R28" i="13"/>
  <c r="Q28" i="13"/>
  <c r="P28" i="13"/>
  <c r="O28" i="13"/>
  <c r="N28" i="13"/>
  <c r="R27" i="13"/>
  <c r="Q27" i="13"/>
  <c r="P27" i="13"/>
  <c r="M27" i="13"/>
  <c r="L27" i="13"/>
  <c r="K27" i="13"/>
  <c r="J27" i="13"/>
  <c r="R26" i="13"/>
  <c r="Q26" i="13"/>
  <c r="P26" i="13"/>
  <c r="N26" i="13"/>
  <c r="J26" i="13"/>
  <c r="R25" i="13"/>
  <c r="Q25" i="13"/>
  <c r="O25" i="13"/>
  <c r="N25" i="13"/>
  <c r="J25" i="13"/>
  <c r="R24" i="13"/>
  <c r="Q24" i="13"/>
  <c r="P24" i="13"/>
  <c r="N24" i="13"/>
  <c r="O24" i="13" s="1"/>
  <c r="R23" i="13"/>
  <c r="Q23" i="13"/>
  <c r="O23" i="13"/>
  <c r="N23" i="13"/>
  <c r="J23" i="13"/>
  <c r="R22" i="13"/>
  <c r="Q22" i="13"/>
  <c r="P22" i="13"/>
  <c r="N22" i="13"/>
  <c r="O22" i="13" s="1"/>
  <c r="R21" i="13"/>
  <c r="Q21" i="13"/>
  <c r="O21" i="13"/>
  <c r="N21" i="13"/>
  <c r="P21" i="13" s="1"/>
  <c r="R20" i="13"/>
  <c r="Q20" i="13"/>
  <c r="O20" i="13"/>
  <c r="N20" i="13"/>
  <c r="P20" i="13" s="1"/>
  <c r="R19" i="13"/>
  <c r="Q19" i="13"/>
  <c r="P19" i="13"/>
  <c r="N19" i="13"/>
  <c r="J19" i="13"/>
  <c r="R18" i="13"/>
  <c r="Q18" i="13"/>
  <c r="O18" i="13"/>
  <c r="N18" i="13"/>
  <c r="J18" i="13"/>
  <c r="R17" i="13"/>
  <c r="Q17" i="13"/>
  <c r="P17" i="13"/>
  <c r="N17" i="13"/>
  <c r="O17" i="13" s="1"/>
  <c r="J17" i="13"/>
  <c r="R16" i="13"/>
  <c r="Q16" i="13"/>
  <c r="P16" i="13"/>
  <c r="K16" i="13"/>
  <c r="N16" i="13" s="1"/>
  <c r="J16" i="13"/>
  <c r="R15" i="13"/>
  <c r="Q15" i="13"/>
  <c r="P15" i="13"/>
  <c r="N15" i="13"/>
  <c r="O15" i="13" s="1"/>
  <c r="M47" i="1"/>
  <c r="M40" i="1"/>
  <c r="K40" i="1"/>
  <c r="M39" i="1"/>
  <c r="K39" i="1"/>
  <c r="M37" i="1"/>
  <c r="L34" i="1"/>
  <c r="M27" i="1"/>
  <c r="L27" i="1"/>
  <c r="K27" i="1"/>
  <c r="K16" i="1"/>
  <c r="O33" i="13" l="1"/>
  <c r="P41" i="13"/>
  <c r="O44" i="13"/>
  <c r="O51" i="13"/>
  <c r="S46" i="17"/>
  <c r="P25" i="13"/>
  <c r="O32" i="13"/>
  <c r="O52" i="17"/>
  <c r="O53" i="17" s="1"/>
  <c r="C22" i="3" s="1"/>
  <c r="P52" i="17"/>
  <c r="P53" i="17" s="1"/>
  <c r="D22" i="3" s="1"/>
  <c r="S39" i="17"/>
  <c r="S15" i="15"/>
  <c r="S52" i="15" s="1"/>
  <c r="S53" i="15" s="1"/>
  <c r="S39" i="18"/>
  <c r="S46" i="18"/>
  <c r="O52" i="18"/>
  <c r="O53" i="18" s="1"/>
  <c r="C23" i="3" s="1"/>
  <c r="P52" i="18"/>
  <c r="P53" i="18" s="1"/>
  <c r="D23" i="3" s="1"/>
  <c r="S39" i="16"/>
  <c r="P52" i="16"/>
  <c r="P53" i="16" s="1"/>
  <c r="D21" i="3" s="1"/>
  <c r="S46" i="16"/>
  <c r="S15" i="16"/>
  <c r="O52" i="15"/>
  <c r="O53" i="15" s="1"/>
  <c r="C20" i="3" s="1"/>
  <c r="O19" i="13"/>
  <c r="O31" i="13"/>
  <c r="P23" i="13"/>
  <c r="O42" i="13"/>
  <c r="P43" i="13"/>
  <c r="O16" i="13"/>
  <c r="P18" i="13"/>
  <c r="P52" i="13" s="1"/>
  <c r="P53" i="13" s="1"/>
  <c r="D18" i="3" s="1"/>
  <c r="O48" i="13"/>
  <c r="O50" i="13"/>
  <c r="N40" i="13"/>
  <c r="O40" i="13" s="1"/>
  <c r="O49" i="13"/>
  <c r="N27" i="13"/>
  <c r="O27" i="13" s="1"/>
  <c r="O52" i="16"/>
  <c r="O53" i="16" s="1"/>
  <c r="C21" i="3" s="1"/>
  <c r="G21" i="3" s="1"/>
  <c r="S15" i="17"/>
  <c r="S52" i="17" s="1"/>
  <c r="S53" i="17" s="1"/>
  <c r="S15" i="18"/>
  <c r="Q52" i="13"/>
  <c r="Q53" i="13" s="1"/>
  <c r="E18" i="3" s="1"/>
  <c r="R52" i="13"/>
  <c r="R53" i="13" s="1"/>
  <c r="F18" i="3" s="1"/>
  <c r="O26" i="13"/>
  <c r="O46" i="13"/>
  <c r="O39" i="13"/>
  <c r="S35" i="13"/>
  <c r="G22" i="3"/>
  <c r="G24" i="3"/>
  <c r="G25" i="3"/>
  <c r="S39" i="13" l="1"/>
  <c r="S15" i="13"/>
  <c r="S52" i="13" s="1"/>
  <c r="S53" i="13" s="1"/>
  <c r="S52" i="16"/>
  <c r="S53" i="16" s="1"/>
  <c r="G23" i="3"/>
  <c r="S52" i="18"/>
  <c r="S53" i="18" s="1"/>
  <c r="O52" i="13"/>
  <c r="O53" i="13" s="1"/>
  <c r="C18" i="3" s="1"/>
  <c r="S46" i="13"/>
  <c r="G26" i="3"/>
  <c r="O18" i="1"/>
  <c r="Q15" i="1"/>
  <c r="J48" i="1" l="1"/>
  <c r="R15" i="1"/>
  <c r="R51" i="1"/>
  <c r="Q51" i="1"/>
  <c r="P51" i="1"/>
  <c r="N51" i="1"/>
  <c r="J51" i="1"/>
  <c r="R50" i="1"/>
  <c r="Q50" i="1"/>
  <c r="P50" i="1"/>
  <c r="N50" i="1"/>
  <c r="J50" i="1"/>
  <c r="R49" i="1"/>
  <c r="Q49" i="1"/>
  <c r="P49" i="1"/>
  <c r="N49" i="1"/>
  <c r="J49" i="1"/>
  <c r="R48" i="1"/>
  <c r="Q48" i="1"/>
  <c r="P48" i="1"/>
  <c r="N48" i="1"/>
  <c r="R47" i="1"/>
  <c r="Q47" i="1"/>
  <c r="O47" i="1"/>
  <c r="N47" i="1"/>
  <c r="P47" i="1" s="1"/>
  <c r="R46" i="1"/>
  <c r="Q46" i="1"/>
  <c r="P46" i="1"/>
  <c r="N46" i="1"/>
  <c r="J46" i="1"/>
  <c r="R45" i="1"/>
  <c r="Q45" i="1"/>
  <c r="P45" i="1"/>
  <c r="N45" i="1"/>
  <c r="O45" i="1" s="1"/>
  <c r="R44" i="1"/>
  <c r="Q44" i="1"/>
  <c r="P44" i="1"/>
  <c r="N44" i="1"/>
  <c r="J44" i="1"/>
  <c r="R43" i="1"/>
  <c r="Q43" i="1"/>
  <c r="O43" i="1"/>
  <c r="N43" i="1"/>
  <c r="J43" i="1"/>
  <c r="R42" i="1"/>
  <c r="Q42" i="1"/>
  <c r="P42" i="1"/>
  <c r="N42" i="1"/>
  <c r="J42" i="1"/>
  <c r="R41" i="1"/>
  <c r="Q41" i="1"/>
  <c r="O41" i="1"/>
  <c r="N41" i="1"/>
  <c r="J41" i="1"/>
  <c r="R40" i="1"/>
  <c r="Q40" i="1"/>
  <c r="P40" i="1"/>
  <c r="N40" i="1"/>
  <c r="J40" i="1"/>
  <c r="R39" i="1"/>
  <c r="Q39" i="1"/>
  <c r="P39" i="1"/>
  <c r="J39" i="1"/>
  <c r="R38" i="1"/>
  <c r="Q38" i="1"/>
  <c r="P38" i="1"/>
  <c r="N38" i="1"/>
  <c r="O38" i="1" s="1"/>
  <c r="R37" i="1"/>
  <c r="Q37" i="1"/>
  <c r="O37" i="1"/>
  <c r="N37" i="1"/>
  <c r="P37" i="1" s="1"/>
  <c r="R36" i="1"/>
  <c r="Q36" i="1"/>
  <c r="P36" i="1"/>
  <c r="N36" i="1"/>
  <c r="O36" i="1" s="1"/>
  <c r="R35" i="1"/>
  <c r="Q35" i="1"/>
  <c r="O35" i="1"/>
  <c r="N35" i="1"/>
  <c r="P35" i="1" s="1"/>
  <c r="R34" i="1"/>
  <c r="Q34" i="1"/>
  <c r="P34" i="1"/>
  <c r="R33" i="1"/>
  <c r="Q33" i="1"/>
  <c r="P33" i="1"/>
  <c r="N33" i="1"/>
  <c r="J33" i="1"/>
  <c r="R32" i="1"/>
  <c r="Q32" i="1"/>
  <c r="P32" i="1"/>
  <c r="N32" i="1"/>
  <c r="J32" i="1"/>
  <c r="R31" i="1"/>
  <c r="Q31" i="1"/>
  <c r="P31" i="1"/>
  <c r="N31" i="1"/>
  <c r="J31" i="1"/>
  <c r="R30" i="1"/>
  <c r="Q30" i="1"/>
  <c r="O30" i="1"/>
  <c r="N30" i="1"/>
  <c r="P30" i="1" s="1"/>
  <c r="R29" i="1"/>
  <c r="Q29" i="1"/>
  <c r="P29" i="1"/>
  <c r="N29" i="1"/>
  <c r="O29" i="1" s="1"/>
  <c r="R28" i="1"/>
  <c r="Q28" i="1"/>
  <c r="O28" i="1"/>
  <c r="N28" i="1"/>
  <c r="P28" i="1" s="1"/>
  <c r="R27" i="1"/>
  <c r="Q27" i="1"/>
  <c r="P27" i="1"/>
  <c r="N27" i="1"/>
  <c r="J27" i="1"/>
  <c r="R26" i="1"/>
  <c r="Q26" i="1"/>
  <c r="P26" i="1"/>
  <c r="N26" i="1"/>
  <c r="J26" i="1"/>
  <c r="R25" i="1"/>
  <c r="Q25" i="1"/>
  <c r="O25" i="1"/>
  <c r="N25" i="1"/>
  <c r="J25" i="1"/>
  <c r="R24" i="1"/>
  <c r="Q24" i="1"/>
  <c r="P24" i="1"/>
  <c r="N24" i="1"/>
  <c r="R23" i="1"/>
  <c r="Q23" i="1"/>
  <c r="O23" i="1"/>
  <c r="N23" i="1"/>
  <c r="J23" i="1"/>
  <c r="R22" i="1"/>
  <c r="Q22" i="1"/>
  <c r="P22" i="1"/>
  <c r="N22" i="1"/>
  <c r="O22" i="1" s="1"/>
  <c r="R21" i="1"/>
  <c r="Q21" i="1"/>
  <c r="O21" i="1"/>
  <c r="N21" i="1"/>
  <c r="P21" i="1" s="1"/>
  <c r="R20" i="1"/>
  <c r="Q20" i="1"/>
  <c r="O20" i="1"/>
  <c r="N20" i="1"/>
  <c r="P20" i="1" s="1"/>
  <c r="R19" i="1"/>
  <c r="Q19" i="1"/>
  <c r="P19" i="1"/>
  <c r="J19" i="1"/>
  <c r="R18" i="1"/>
  <c r="Q18" i="1"/>
  <c r="N18" i="1"/>
  <c r="J18" i="1"/>
  <c r="R17" i="1"/>
  <c r="Q17" i="1"/>
  <c r="P17" i="1"/>
  <c r="J17" i="1"/>
  <c r="R16" i="1"/>
  <c r="Q16" i="1"/>
  <c r="P16" i="1"/>
  <c r="N16" i="1"/>
  <c r="J16" i="1"/>
  <c r="N15" i="1"/>
  <c r="P23" i="1" l="1"/>
  <c r="P15" i="1"/>
  <c r="O15" i="1"/>
  <c r="G18" i="3"/>
  <c r="P43" i="1"/>
  <c r="O46" i="1"/>
  <c r="O48" i="1"/>
  <c r="O50" i="1"/>
  <c r="R52" i="1"/>
  <c r="P18" i="1"/>
  <c r="N17" i="1"/>
  <c r="O24" i="1"/>
  <c r="O26" i="1"/>
  <c r="O44" i="1"/>
  <c r="O51" i="1"/>
  <c r="O27" i="1"/>
  <c r="N39" i="1"/>
  <c r="O42" i="1"/>
  <c r="O49" i="1"/>
  <c r="O16" i="1"/>
  <c r="O31" i="1"/>
  <c r="O33" i="1"/>
  <c r="N34" i="1"/>
  <c r="O40" i="1"/>
  <c r="P41" i="1"/>
  <c r="Q52" i="1"/>
  <c r="N19" i="1"/>
  <c r="P25" i="1"/>
  <c r="O32" i="1"/>
  <c r="O39" i="1" l="1"/>
  <c r="S39" i="1" s="1"/>
  <c r="R53" i="1"/>
  <c r="Q53" i="1"/>
  <c r="S35" i="1"/>
  <c r="G20" i="3"/>
  <c r="O19" i="1"/>
  <c r="O34" i="1"/>
  <c r="O17" i="1"/>
  <c r="P52" i="1"/>
  <c r="S46" i="1"/>
  <c r="E19" i="3" l="1"/>
  <c r="E27" i="3" s="1"/>
  <c r="F19" i="3"/>
  <c r="F27" i="3" s="1"/>
  <c r="O52" i="1"/>
  <c r="P53" i="1"/>
  <c r="S15" i="1"/>
  <c r="S52" i="1" s="1"/>
  <c r="S53" i="1" s="1"/>
  <c r="D19" i="3" l="1"/>
  <c r="D27" i="3" s="1"/>
  <c r="O53" i="1"/>
  <c r="C19" i="3" l="1"/>
  <c r="C27" i="3" s="1"/>
  <c r="B27" i="3"/>
  <c r="G19" i="3" l="1"/>
  <c r="G27" i="3"/>
</calcChain>
</file>

<file path=xl/comments1.xml><?xml version="1.0" encoding="utf-8"?>
<comments xmlns="http://schemas.openxmlformats.org/spreadsheetml/2006/main">
  <authors>
    <author>Edgar de Jesús Torres Calderón</author>
  </authors>
  <commentList>
    <comment ref="B17" authorId="0">
      <text>
        <r>
          <rPr>
            <b/>
            <i/>
            <u/>
            <sz val="9"/>
            <color indexed="81"/>
            <rFont val="Tahoma"/>
            <family val="2"/>
          </rPr>
          <t>DIRECTIVO</t>
        </r>
        <r>
          <rPr>
            <sz val="9"/>
            <color indexed="81"/>
            <rFont val="Tahoma"/>
            <family val="2"/>
          </rPr>
          <t xml:space="preserve">; </t>
        </r>
        <r>
          <rPr>
            <b/>
            <i/>
            <sz val="9"/>
            <color indexed="81"/>
            <rFont val="Tahoma"/>
            <family val="2"/>
          </rPr>
          <t xml:space="preserve"> </t>
        </r>
        <r>
          <rPr>
            <sz val="9"/>
            <color indexed="81"/>
            <rFont val="Tahoma"/>
            <family val="2"/>
          </rPr>
          <t>El número de directivos es igual al número de dependencias que se establece por norma. Esta celda debe ser digitada y no requiere los pasos del formato de cargas de trabajo.</t>
        </r>
      </text>
    </comment>
    <comment ref="G17" authorId="0">
      <text>
        <r>
          <rPr>
            <sz val="8"/>
            <color indexed="81"/>
            <rFont val="Tahoma"/>
            <family val="2"/>
          </rPr>
          <t>EMPLEOS TOTALES; NÚMERO DE EMPLEOS RESULTANTE DEL LEVANTAMIENTO DE LAS CARGAS EN CADA DEPENDENCIA POR NIVEL JERÁRQUICO.</t>
        </r>
      </text>
    </comment>
    <comment ref="B18" authorId="0">
      <text>
        <r>
          <rPr>
            <b/>
            <i/>
            <u/>
            <sz val="9"/>
            <color indexed="81"/>
            <rFont val="Tahoma"/>
            <family val="2"/>
          </rPr>
          <t>DIRECTIVO</t>
        </r>
        <r>
          <rPr>
            <b/>
            <sz val="9"/>
            <color indexed="81"/>
            <rFont val="Tahoma"/>
            <charset val="1"/>
          </rPr>
          <t xml:space="preserve">; </t>
        </r>
        <r>
          <rPr>
            <sz val="9"/>
            <color indexed="81"/>
            <rFont val="Tahoma"/>
            <family val="2"/>
          </rPr>
          <t xml:space="preserve"> El número de directivos es igual al número de dependencias que se establece por norma. Esta celda debe ser digitada y no requiere los pasos del formato de cargas de trabajo.</t>
        </r>
      </text>
    </comment>
    <comment ref="A19" authorId="0">
      <text>
        <r>
          <rPr>
            <b/>
            <i/>
            <sz val="9"/>
            <color indexed="81"/>
            <rFont val="Tahoma"/>
            <family val="2"/>
          </rPr>
          <t>Informacion detallada</t>
        </r>
        <r>
          <rPr>
            <sz val="9"/>
            <color indexed="81"/>
            <rFont val="Tahoma"/>
            <family val="2"/>
          </rPr>
          <t>: Ver el  registro de las cargas de trabajo de la dependencia en la pestaña correspondiente a las cargas de la Oficina de Control Interno.</t>
        </r>
      </text>
    </comment>
    <comment ref="B19" authorId="0">
      <text>
        <r>
          <rPr>
            <b/>
            <sz val="9"/>
            <color indexed="81"/>
            <rFont val="Tahoma"/>
            <family val="2"/>
          </rPr>
          <t>Nota: En la celda "Directivo" no se reguistra información, cuando los empleos pertenecen al nivel ASESOR.</t>
        </r>
      </text>
    </comment>
    <comment ref="C19" authorId="0">
      <text>
        <r>
          <rPr>
            <b/>
            <i/>
            <u/>
            <sz val="12"/>
            <color indexed="81"/>
            <rFont val="Tahoma"/>
            <family val="2"/>
          </rPr>
          <t>NIVEL ASESOR:  El Empleo de JEFE DE  OFICINA ASESORA, No requiere levantamiento de cargas de trabajo.</t>
        </r>
        <r>
          <rPr>
            <i/>
            <sz val="12"/>
            <color indexed="81"/>
            <rFont val="Tahoma"/>
            <family val="2"/>
          </rPr>
          <t xml:space="preserve">  </t>
        </r>
        <r>
          <rPr>
            <b/>
            <i/>
            <u/>
            <sz val="12"/>
            <color indexed="81"/>
            <rFont val="Tahoma"/>
            <family val="2"/>
          </rPr>
          <t xml:space="preserve">
</t>
        </r>
      </text>
    </comment>
    <comment ref="G27" authorId="0">
      <text>
        <r>
          <rPr>
            <b/>
            <sz val="8"/>
            <color indexed="81"/>
            <rFont val="Tahoma"/>
            <family val="2"/>
          </rPr>
          <t>EMPLEOS TOTALES DE LA ENTIDAD</t>
        </r>
      </text>
    </comment>
  </commentList>
</comments>
</file>

<file path=xl/comments2.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t>
        </r>
      </text>
    </comment>
    <comment ref="E13" authorId="0">
      <text>
        <r>
          <rPr>
            <b/>
            <i/>
            <u/>
            <sz val="8"/>
            <color indexed="81"/>
            <rFont val="Tahoma"/>
            <family val="2"/>
          </rPr>
          <t>REQUISITOS DE PROCEDIMIENTO</t>
        </r>
        <r>
          <rPr>
            <sz val="8"/>
            <color indexed="81"/>
            <rFont val="Tahoma"/>
            <family val="2"/>
          </rPr>
          <t>: Es el conjunto de conocimientos (estudio, experiencia) que se requieren para hacer el procedimiento analizado.</t>
        </r>
      </text>
    </comment>
    <comment ref="F13" authorId="1">
      <text>
        <r>
          <rPr>
            <b/>
            <i/>
            <u/>
            <sz val="8"/>
            <color indexed="81"/>
            <rFont val="Tahoma"/>
            <family val="2"/>
          </rPr>
          <t>DENOMINACION DEL EMPLEO:  S</t>
        </r>
        <r>
          <rPr>
            <sz val="8"/>
            <color indexed="81"/>
            <rFont val="Tahoma"/>
            <family val="2"/>
          </rPr>
          <t>e refiere al nombre del cargo específico de debe realizar una determinada labor. 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sz val="9"/>
            <color indexed="81"/>
            <rFont val="Tahoma"/>
            <family val="2"/>
          </rPr>
          <t xml:space="preserve">GRADO: </t>
        </r>
        <r>
          <rPr>
            <sz val="9"/>
            <color indexed="81"/>
            <rFont val="Tahoma"/>
            <family val="2"/>
          </rPr>
          <t>Es el número de orden que indica la asignación básica mensual para cada denominación de empleo dentro de una escala progresiva de salarios, según la complejidad y responsabilidad inherente al ejercicio de sus funciones.</t>
        </r>
      </text>
    </comment>
    <comment ref="I13" authorId="1">
      <text>
        <r>
          <rPr>
            <b/>
            <i/>
            <u/>
            <sz val="9"/>
            <color indexed="81"/>
            <rFont val="Tahoma"/>
            <family val="2"/>
          </rPr>
          <t>PROPÓSITO PRINCIPAL DEL EMPLEO</t>
        </r>
        <r>
          <rPr>
            <b/>
            <sz val="9"/>
            <color indexed="81"/>
            <rFont val="Tahoma"/>
            <family val="2"/>
          </rPr>
          <t xml:space="preserve">: </t>
        </r>
        <r>
          <rPr>
            <sz val="9"/>
            <color indexed="81"/>
            <rFont val="Tahoma"/>
            <family val="2"/>
          </rPr>
          <t>Es la razón de ser del cargo y se redacta con un verbo + un objeto + una condición.</t>
        </r>
      </text>
    </comment>
    <comment ref="J13" authorId="0">
      <text>
        <r>
          <rPr>
            <b/>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b/>
            <sz val="9"/>
            <color indexed="81"/>
            <rFont val="Tahoma"/>
            <family val="2"/>
          </rPr>
          <t>Ejemplo aplicación de la fórmula para la ubicación exacta del resultado. En este caso aplica para el nivel Asesor.</t>
        </r>
      </text>
    </comment>
    <comment ref="P18" authorId="1">
      <text>
        <r>
          <rPr>
            <b/>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comments3.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 Para el caso de establecer cargas de trabajo se excluye el nivel directivo.</t>
        </r>
      </text>
    </comment>
    <comment ref="E13" authorId="0">
      <text>
        <r>
          <rPr>
            <b/>
            <i/>
            <u/>
            <sz val="8"/>
            <color indexed="81"/>
            <rFont val="Tahoma"/>
            <family val="2"/>
          </rPr>
          <t>REQUISITOS DE PROCEDIMIENTO</t>
        </r>
        <r>
          <rPr>
            <sz val="8"/>
            <color indexed="81"/>
            <rFont val="Tahoma"/>
            <family val="2"/>
          </rPr>
          <t xml:space="preserve">: Es el conjunto de conocimientos (estudio, experiencia) que se requieren para hacer el procedimiento analizado
</t>
        </r>
      </text>
    </comment>
    <comment ref="F13" authorId="1">
      <text>
        <r>
          <rPr>
            <b/>
            <i/>
            <u/>
            <sz val="8"/>
            <color indexed="81"/>
            <rFont val="Tahoma"/>
            <family val="2"/>
          </rPr>
          <t>DENOMINACION DEL EMPLEO</t>
        </r>
        <r>
          <rPr>
            <b/>
            <sz val="8"/>
            <color indexed="81"/>
            <rFont val="Tahoma"/>
            <family val="2"/>
          </rPr>
          <t xml:space="preserve">:  </t>
        </r>
        <r>
          <rPr>
            <sz val="8"/>
            <color indexed="81"/>
            <rFont val="Tahoma"/>
            <family val="2"/>
          </rPr>
          <t>Se refiere al nombre del cargo específico de debe realizar una determinada labor.</t>
        </r>
        <r>
          <rPr>
            <b/>
            <sz val="8"/>
            <color indexed="81"/>
            <rFont val="Tahoma"/>
            <family val="2"/>
          </rPr>
          <t xml:space="preserve"> </t>
        </r>
        <r>
          <rPr>
            <sz val="8"/>
            <color indexed="81"/>
            <rFont val="Tahoma"/>
            <family val="2"/>
          </rPr>
          <t>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i/>
            <u/>
            <sz val="9"/>
            <color indexed="81"/>
            <rFont val="Tahoma"/>
            <family val="2"/>
          </rPr>
          <t>GRADO:</t>
        </r>
        <r>
          <rPr>
            <b/>
            <sz val="9"/>
            <color indexed="81"/>
            <rFont val="Tahoma"/>
            <family val="2"/>
          </rPr>
          <t xml:space="preserve"> </t>
        </r>
        <r>
          <rPr>
            <sz val="8"/>
            <color indexed="81"/>
            <rFont val="Tahoma"/>
            <family val="2"/>
          </rPr>
          <t>Es el número de orden que indica la asignación básica mensual para cada denominación de empleo dentro de una escala progresiva de salarios, según la complejidad y responsabilidad inherente al ejercicio de sus funciones.</t>
        </r>
      </text>
    </comment>
    <comment ref="I13" authorId="1">
      <text>
        <r>
          <rPr>
            <b/>
            <i/>
            <u/>
            <sz val="8"/>
            <color indexed="81"/>
            <rFont val="Tahoma"/>
            <family val="2"/>
          </rPr>
          <t>PROPÓSITO PRINCIPAL DEL EMPLEO</t>
        </r>
        <r>
          <rPr>
            <b/>
            <sz val="8"/>
            <color indexed="81"/>
            <rFont val="Tahoma"/>
            <family val="2"/>
          </rPr>
          <t xml:space="preserve">: </t>
        </r>
        <r>
          <rPr>
            <sz val="8"/>
            <color indexed="81"/>
            <rFont val="Tahoma"/>
            <family val="2"/>
          </rPr>
          <t>Es la razón de ser del cargo y se redacta con un verbo + un objeto + una condición.</t>
        </r>
      </text>
    </comment>
    <comment ref="J13" authorId="0">
      <text>
        <r>
          <rPr>
            <b/>
            <i/>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sz val="9"/>
            <color indexed="81"/>
            <rFont val="Tahoma"/>
            <family val="2"/>
          </rPr>
          <t>Ejemplo aplicación de la fórmula para la ubicación exacta del resultado. En este caso aplica para el nivel Asesor.</t>
        </r>
      </text>
    </comment>
    <comment ref="P18" authorId="1">
      <text>
        <r>
          <rPr>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comments4.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t>
        </r>
      </text>
    </comment>
    <comment ref="E13" authorId="0">
      <text>
        <r>
          <rPr>
            <b/>
            <i/>
            <u/>
            <sz val="8"/>
            <color indexed="81"/>
            <rFont val="Tahoma"/>
            <family val="2"/>
          </rPr>
          <t>REQUISITOS DE PROCEDIMIENTO</t>
        </r>
        <r>
          <rPr>
            <sz val="8"/>
            <color indexed="81"/>
            <rFont val="Tahoma"/>
            <family val="2"/>
          </rPr>
          <t>: Es el conjunto de conocimientos (estudio, experiencia) que se requieren para hacer el procedimiento analizado.</t>
        </r>
      </text>
    </comment>
    <comment ref="F13" authorId="1">
      <text>
        <r>
          <rPr>
            <b/>
            <i/>
            <u/>
            <sz val="8"/>
            <color indexed="81"/>
            <rFont val="Tahoma"/>
            <family val="2"/>
          </rPr>
          <t>DENOMINACION DEL EMPLEO:  S</t>
        </r>
        <r>
          <rPr>
            <sz val="8"/>
            <color indexed="81"/>
            <rFont val="Tahoma"/>
            <family val="2"/>
          </rPr>
          <t>e refiere al nombre del cargo específico de debe realizar una determinada labor. 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sz val="9"/>
            <color indexed="81"/>
            <rFont val="Tahoma"/>
            <family val="2"/>
          </rPr>
          <t xml:space="preserve">GRADO: </t>
        </r>
        <r>
          <rPr>
            <sz val="9"/>
            <color indexed="81"/>
            <rFont val="Tahoma"/>
            <family val="2"/>
          </rPr>
          <t>Es el número de orden que indica la asignación básica mensual para cada denominación de empleo dentro de una escala progresiva de salarios, según la complejidad y responsabilidad inherente al ejercicio de sus funciones.</t>
        </r>
      </text>
    </comment>
    <comment ref="I13" authorId="1">
      <text>
        <r>
          <rPr>
            <b/>
            <i/>
            <u/>
            <sz val="9"/>
            <color indexed="81"/>
            <rFont val="Tahoma"/>
            <family val="2"/>
          </rPr>
          <t>PROPÓSITO PRINCIPAL DEL EMPLEO</t>
        </r>
        <r>
          <rPr>
            <b/>
            <sz val="9"/>
            <color indexed="81"/>
            <rFont val="Tahoma"/>
            <family val="2"/>
          </rPr>
          <t xml:space="preserve">: </t>
        </r>
        <r>
          <rPr>
            <sz val="9"/>
            <color indexed="81"/>
            <rFont val="Tahoma"/>
            <family val="2"/>
          </rPr>
          <t>Es la razón de ser del cargo y se redacta con un verbo + un objeto + una condición.</t>
        </r>
      </text>
    </comment>
    <comment ref="J13" authorId="0">
      <text>
        <r>
          <rPr>
            <b/>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b/>
            <sz val="9"/>
            <color indexed="81"/>
            <rFont val="Tahoma"/>
            <family val="2"/>
          </rPr>
          <t>Ejemplo aplicación de la fórmula para la ubicación exacta del resultado. En este caso aplica para el nivel Asesor.</t>
        </r>
      </text>
    </comment>
    <comment ref="P18" authorId="1">
      <text>
        <r>
          <rPr>
            <b/>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comments5.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t>
        </r>
      </text>
    </comment>
    <comment ref="E13" authorId="0">
      <text>
        <r>
          <rPr>
            <b/>
            <i/>
            <u/>
            <sz val="8"/>
            <color indexed="81"/>
            <rFont val="Tahoma"/>
            <family val="2"/>
          </rPr>
          <t>REQUISITOS DE PROCEDIMIENTO</t>
        </r>
        <r>
          <rPr>
            <sz val="8"/>
            <color indexed="81"/>
            <rFont val="Tahoma"/>
            <family val="2"/>
          </rPr>
          <t>: Es el conjunto de conocimientos (estudio, experiencia) que se requieren para hacer el procedimiento analizado.</t>
        </r>
      </text>
    </comment>
    <comment ref="F13" authorId="1">
      <text>
        <r>
          <rPr>
            <b/>
            <i/>
            <u/>
            <sz val="8"/>
            <color indexed="81"/>
            <rFont val="Tahoma"/>
            <family val="2"/>
          </rPr>
          <t>DENOMINACION DEL EMPLEO:  S</t>
        </r>
        <r>
          <rPr>
            <sz val="8"/>
            <color indexed="81"/>
            <rFont val="Tahoma"/>
            <family val="2"/>
          </rPr>
          <t>e refiere al nombre del cargo específico de debe realizar una determinada labor. 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sz val="9"/>
            <color indexed="81"/>
            <rFont val="Tahoma"/>
            <family val="2"/>
          </rPr>
          <t xml:space="preserve">GRADO: </t>
        </r>
        <r>
          <rPr>
            <sz val="9"/>
            <color indexed="81"/>
            <rFont val="Tahoma"/>
            <family val="2"/>
          </rPr>
          <t>Es el número de orden que indica la asignación básica mensual para cada denominación de empleo dentro de una escala progresiva de salarios, según la complejidad y responsabilidad inherente al ejercicio de sus funciones.</t>
        </r>
      </text>
    </comment>
    <comment ref="I13" authorId="1">
      <text>
        <r>
          <rPr>
            <b/>
            <i/>
            <u/>
            <sz val="9"/>
            <color indexed="81"/>
            <rFont val="Tahoma"/>
            <family val="2"/>
          </rPr>
          <t>PROPÓSITO PRINCIPAL DEL EMPLEO</t>
        </r>
        <r>
          <rPr>
            <b/>
            <sz val="9"/>
            <color indexed="81"/>
            <rFont val="Tahoma"/>
            <family val="2"/>
          </rPr>
          <t xml:space="preserve">: </t>
        </r>
        <r>
          <rPr>
            <sz val="9"/>
            <color indexed="81"/>
            <rFont val="Tahoma"/>
            <family val="2"/>
          </rPr>
          <t>Es la razón de ser del cargo y se redacta con un verbo + un objeto + una condición.</t>
        </r>
      </text>
    </comment>
    <comment ref="J13" authorId="0">
      <text>
        <r>
          <rPr>
            <b/>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b/>
            <sz val="9"/>
            <color indexed="81"/>
            <rFont val="Tahoma"/>
            <family val="2"/>
          </rPr>
          <t>Ejemplo aplicación de la fórmula para la ubicación exacta del resultado. En este caso aplica para el nivel Asesor.</t>
        </r>
      </text>
    </comment>
    <comment ref="P18" authorId="1">
      <text>
        <r>
          <rPr>
            <b/>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comments6.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t>
        </r>
      </text>
    </comment>
    <comment ref="E13" authorId="0">
      <text>
        <r>
          <rPr>
            <b/>
            <i/>
            <u/>
            <sz val="8"/>
            <color indexed="81"/>
            <rFont val="Tahoma"/>
            <family val="2"/>
          </rPr>
          <t>REQUISITOS DE PROCEDIMIENTO</t>
        </r>
        <r>
          <rPr>
            <sz val="8"/>
            <color indexed="81"/>
            <rFont val="Tahoma"/>
            <family val="2"/>
          </rPr>
          <t>: Es el conjunto de conocimientos (estudio, experiencia) que se requieren para hacer el procedimiento analizado.</t>
        </r>
      </text>
    </comment>
    <comment ref="F13" authorId="1">
      <text>
        <r>
          <rPr>
            <b/>
            <i/>
            <u/>
            <sz val="8"/>
            <color indexed="81"/>
            <rFont val="Tahoma"/>
            <family val="2"/>
          </rPr>
          <t>DENOMINACION DEL EMPLEO:  S</t>
        </r>
        <r>
          <rPr>
            <sz val="8"/>
            <color indexed="81"/>
            <rFont val="Tahoma"/>
            <family val="2"/>
          </rPr>
          <t>e refiere al nombre del cargo específico de debe realizar una determinada labor. 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sz val="9"/>
            <color indexed="81"/>
            <rFont val="Tahoma"/>
            <family val="2"/>
          </rPr>
          <t xml:space="preserve">GRADO: </t>
        </r>
        <r>
          <rPr>
            <sz val="9"/>
            <color indexed="81"/>
            <rFont val="Tahoma"/>
            <family val="2"/>
          </rPr>
          <t>Es el número de orden que indica la asignación básica mensual para cada denominación de empleo dentro de una escala progresiva de salarios, según la complejidad y responsabilidad inherente al ejercicio de sus funciones.</t>
        </r>
      </text>
    </comment>
    <comment ref="I13" authorId="1">
      <text>
        <r>
          <rPr>
            <b/>
            <i/>
            <u/>
            <sz val="9"/>
            <color indexed="81"/>
            <rFont val="Tahoma"/>
            <family val="2"/>
          </rPr>
          <t>PROPÓSITO PRINCIPAL DEL EMPLEO</t>
        </r>
        <r>
          <rPr>
            <b/>
            <sz val="9"/>
            <color indexed="81"/>
            <rFont val="Tahoma"/>
            <family val="2"/>
          </rPr>
          <t xml:space="preserve">: </t>
        </r>
        <r>
          <rPr>
            <sz val="9"/>
            <color indexed="81"/>
            <rFont val="Tahoma"/>
            <family val="2"/>
          </rPr>
          <t>Es la razón de ser del cargo y se redacta con un verbo + un objeto + una condición.</t>
        </r>
      </text>
    </comment>
    <comment ref="J13" authorId="0">
      <text>
        <r>
          <rPr>
            <b/>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b/>
            <sz val="9"/>
            <color indexed="81"/>
            <rFont val="Tahoma"/>
            <family val="2"/>
          </rPr>
          <t>Ejemplo aplicación de la fórmula para la ubicación exacta del resultado. En este caso aplica para el nivel Asesor.</t>
        </r>
      </text>
    </comment>
    <comment ref="P18" authorId="1">
      <text>
        <r>
          <rPr>
            <b/>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comments7.xml><?xml version="1.0" encoding="utf-8"?>
<comments xmlns="http://schemas.openxmlformats.org/spreadsheetml/2006/main">
  <authors>
    <author>lurrutia</author>
    <author>Edgar de Jesús Torres Calderón</author>
  </authors>
  <commentList>
    <comment ref="A9" authorId="0">
      <text>
        <r>
          <rPr>
            <b/>
            <i/>
            <u/>
            <sz val="8"/>
            <color indexed="81"/>
            <rFont val="Tahoma"/>
            <family val="2"/>
          </rPr>
          <t>DEPENDENCIA:</t>
        </r>
        <r>
          <rPr>
            <sz val="8"/>
            <color indexed="81"/>
            <rFont val="Tahoma"/>
            <family val="2"/>
          </rPr>
          <t xml:space="preserve">
UNIDAD FUNCIONAL ESPECIALIZADA DE EMPLEOS PARA EL CUMPLIMIENTO DE OBJETIVOS INSTITUCIONALES.
SE PUEDE ASIMILAR AL DE AREA, DEPARTAMENTO O DIRECCIÓN</t>
        </r>
      </text>
    </comment>
    <comment ref="N9" authorId="0">
      <text>
        <r>
          <rPr>
            <b/>
            <i/>
            <u/>
            <sz val="8"/>
            <color indexed="81"/>
            <rFont val="Tahoma"/>
            <family val="2"/>
          </rPr>
          <t>FECHA:</t>
        </r>
        <r>
          <rPr>
            <sz val="8"/>
            <color indexed="81"/>
            <rFont val="Tahoma"/>
            <family val="2"/>
          </rPr>
          <t xml:space="preserve">
FECHA EN LA CUAL SE TERMINÓ DE REALIZAR LA MEDICIÓN</t>
        </r>
      </text>
    </comment>
    <comment ref="A13" authorId="0">
      <text>
        <r>
          <rPr>
            <b/>
            <i/>
            <u/>
            <sz val="8"/>
            <color indexed="81"/>
            <rFont val="Tahoma"/>
            <family val="2"/>
          </rPr>
          <t>Procesos por Dependencia:</t>
        </r>
        <r>
          <rPr>
            <sz val="8"/>
            <color indexed="81"/>
            <rFont val="Tahoma"/>
            <family val="2"/>
          </rPr>
          <t xml:space="preserve">
SERIE DE ETAPAS SECUENCIALES E INDEPENDIENTES, ORIENTADAS A LA CONSECUCIÓN DE UN RESULTADO, EN EL QUE SE AGREGA VALOR A UN INSUMO Y SE CONSTRUYE A LA SATISFACCIÓN DE UNA NECESIDAD.</t>
        </r>
      </text>
    </comment>
    <comment ref="B13" authorId="0">
      <text>
        <r>
          <rPr>
            <b/>
            <i/>
            <u/>
            <sz val="8"/>
            <color indexed="81"/>
            <rFont val="Tahoma"/>
            <family val="2"/>
          </rPr>
          <t>ACTIVIDAD:</t>
        </r>
        <r>
          <rPr>
            <sz val="8"/>
            <color indexed="81"/>
            <rFont val="Tahoma"/>
            <family val="2"/>
          </rPr>
          <t>Diversas actuaciones o acciones específicas que se realizan para el desarrollo de un proceso. Indican en forma secuencial cómo se desarrolla un proceso para el logro de sus objetivos.</t>
        </r>
      </text>
    </comment>
    <comment ref="C13" authorId="0">
      <text>
        <r>
          <rPr>
            <b/>
            <i/>
            <u/>
            <sz val="8"/>
            <color indexed="81"/>
            <rFont val="Tahoma"/>
            <family val="2"/>
          </rPr>
          <t>PROCEDIMIENTOS</t>
        </r>
        <r>
          <rPr>
            <sz val="8"/>
            <color indexed="81"/>
            <rFont val="Tahoma"/>
            <family val="2"/>
          </rPr>
          <t>: Son trabajos concretos que realizan uno o varios empleados. Deben ser observables, repetitivas y medibles.</t>
        </r>
      </text>
    </comment>
    <comment ref="D13" authorId="0">
      <text>
        <r>
          <rPr>
            <b/>
            <i/>
            <u/>
            <sz val="8"/>
            <color indexed="81"/>
            <rFont val="Tahoma"/>
            <family val="2"/>
          </rPr>
          <t>NIVEL DEL EMPLEO</t>
        </r>
        <r>
          <rPr>
            <sz val="8"/>
            <color indexed="81"/>
            <rFont val="Tahoma"/>
            <family val="2"/>
          </rPr>
          <t>: Corresponde a la jerarquía, naturaleza de sus funciones, sus responsabilidades, y los requisitos exigidos para su desempeño y estos son: Directivo, Asesor, profesional, Técnico y Asistencial.</t>
        </r>
      </text>
    </comment>
    <comment ref="E13" authorId="0">
      <text>
        <r>
          <rPr>
            <b/>
            <i/>
            <u/>
            <sz val="8"/>
            <color indexed="81"/>
            <rFont val="Tahoma"/>
            <family val="2"/>
          </rPr>
          <t>REQUISITOS DE PROCEDIMIENTO</t>
        </r>
        <r>
          <rPr>
            <sz val="8"/>
            <color indexed="81"/>
            <rFont val="Tahoma"/>
            <family val="2"/>
          </rPr>
          <t>: Es el conjunto de conocimientos (estudio, experiencia) que se requieren para hacer el procedimiento analizado.</t>
        </r>
      </text>
    </comment>
    <comment ref="F13" authorId="1">
      <text>
        <r>
          <rPr>
            <b/>
            <i/>
            <u/>
            <sz val="8"/>
            <color indexed="81"/>
            <rFont val="Tahoma"/>
            <family val="2"/>
          </rPr>
          <t>DENOMINACION DEL EMPLEO:  S</t>
        </r>
        <r>
          <rPr>
            <sz val="8"/>
            <color indexed="81"/>
            <rFont val="Tahoma"/>
            <family val="2"/>
          </rPr>
          <t>e refiere al nombre del cargo específico de debe realizar una determinada labor. Es el nombre que está definido en la normatividad vigente para ese empleo (Decreto 2489 de 2006 y normas que lo modifiquen, adicionen o sustituyan).</t>
        </r>
      </text>
    </comment>
    <comment ref="G13" authorId="1">
      <text>
        <r>
          <rPr>
            <b/>
            <i/>
            <u/>
            <sz val="8"/>
            <color indexed="81"/>
            <rFont val="Tahoma"/>
            <family val="2"/>
          </rPr>
          <t>CODIGO</t>
        </r>
        <r>
          <rPr>
            <b/>
            <sz val="8"/>
            <color indexed="81"/>
            <rFont val="Tahoma"/>
            <family val="2"/>
          </rPr>
          <t>:</t>
        </r>
        <r>
          <rPr>
            <sz val="8"/>
            <color indexed="81"/>
            <rFont val="Tahoma"/>
            <family val="2"/>
          </rPr>
          <t xml:space="preserve"> Es la identificación numérica asignada a los diferentes empleos dentro de los niveles establecidos en las normas.</t>
        </r>
      </text>
    </comment>
    <comment ref="H13" authorId="1">
      <text>
        <r>
          <rPr>
            <b/>
            <sz val="9"/>
            <color indexed="81"/>
            <rFont val="Tahoma"/>
            <family val="2"/>
          </rPr>
          <t xml:space="preserve">GRADO: </t>
        </r>
        <r>
          <rPr>
            <sz val="9"/>
            <color indexed="81"/>
            <rFont val="Tahoma"/>
            <family val="2"/>
          </rPr>
          <t>Es el número de orden que indica la asignación básica mensual para cada denominación de empleo dentro de una escala progresiva de salarios, según la complejidad y responsabilidad inherente al ejercic</t>
        </r>
        <r>
          <rPr>
            <b/>
            <sz val="9"/>
            <color indexed="81"/>
            <rFont val="Tahoma"/>
            <family val="2"/>
          </rPr>
          <t>io de sus funciones.</t>
        </r>
      </text>
    </comment>
    <comment ref="I13" authorId="1">
      <text>
        <r>
          <rPr>
            <b/>
            <i/>
            <u/>
            <sz val="9"/>
            <color indexed="81"/>
            <rFont val="Tahoma"/>
            <family val="2"/>
          </rPr>
          <t>PROPÓSITO PRINCIPAL DEL EMPLEO</t>
        </r>
        <r>
          <rPr>
            <b/>
            <sz val="9"/>
            <color indexed="81"/>
            <rFont val="Tahoma"/>
            <family val="2"/>
          </rPr>
          <t xml:space="preserve">: </t>
        </r>
        <r>
          <rPr>
            <sz val="9"/>
            <color indexed="81"/>
            <rFont val="Tahoma"/>
            <family val="2"/>
          </rPr>
          <t>Es la razón de ser del cargo y se redacta con un verbo + un objeto + una condición.</t>
        </r>
      </text>
    </comment>
    <comment ref="J13" authorId="0">
      <text>
        <r>
          <rPr>
            <b/>
            <u/>
            <sz val="8"/>
            <color indexed="81"/>
            <rFont val="Tahoma"/>
            <family val="2"/>
          </rPr>
          <t>CANTIDAD PROMEDIO</t>
        </r>
        <r>
          <rPr>
            <sz val="8"/>
            <color indexed="81"/>
            <rFont val="Tahoma"/>
            <family val="2"/>
          </rPr>
          <t>: Se obtiene de las estadísticas de la institución o de las metas que se tengan para el periodo o de los indicadores de gestión.Número de veces que en promedio se repite en el mes.</t>
        </r>
      </text>
    </comment>
    <comment ref="N13" authorId="0">
      <text>
        <r>
          <rPr>
            <b/>
            <i/>
            <u/>
            <sz val="8"/>
            <color indexed="81"/>
            <rFont val="Tahoma"/>
            <family val="2"/>
          </rPr>
          <t>TIEMPO DE TRABAJO</t>
        </r>
        <r>
          <rPr>
            <sz val="8"/>
            <color indexed="81"/>
            <rFont val="Tahoma"/>
            <family val="2"/>
          </rPr>
          <t>: Mida el tiempo de trabajo en horas requerido para la ejecución de cada procedimiento descrito en la columna 3, y escríbalo en la columna 7 del formulario.</t>
        </r>
      </text>
    </comment>
    <comment ref="O13" authorId="0">
      <text>
        <r>
          <rPr>
            <b/>
            <i/>
            <u/>
            <sz val="8"/>
            <color indexed="81"/>
            <rFont val="Tahoma"/>
            <family val="2"/>
          </rPr>
          <t>TIEMPO TOTAL EN HORAS HOMBRE</t>
        </r>
        <r>
          <rPr>
            <b/>
            <i/>
            <sz val="8"/>
            <color indexed="81"/>
            <rFont val="Tahoma"/>
            <family val="2"/>
          </rPr>
          <t>:</t>
        </r>
        <r>
          <rPr>
            <sz val="8"/>
            <color indexed="81"/>
            <rFont val="Tahoma"/>
            <family val="2"/>
          </rPr>
          <t xml:space="preserve"> Multiplique la columna 6 * la columna 7</t>
        </r>
      </text>
    </comment>
    <comment ref="S13" authorId="0">
      <text>
        <r>
          <rPr>
            <b/>
            <i/>
            <u/>
            <sz val="8"/>
            <color indexed="81"/>
            <rFont val="Tahoma"/>
            <family val="2"/>
          </rPr>
          <t>TOTAL PROMEDIO MES</t>
        </r>
        <r>
          <rPr>
            <sz val="8"/>
            <color indexed="81"/>
            <rFont val="Tahoma"/>
            <family val="2"/>
          </rPr>
          <t>:Sume los tiempos totales de los procedimientos de la respectiva actividad de las subcolumnas de la columna 8</t>
        </r>
      </text>
    </comment>
    <comment ref="O15" authorId="1">
      <text>
        <r>
          <rPr>
            <b/>
            <sz val="9"/>
            <color indexed="81"/>
            <rFont val="Tahoma"/>
            <family val="2"/>
          </rPr>
          <t>Ejemplo aplicación de la fórmula para la ubicación exacta del resultado. En este caso aplica para el nivel Asesor.</t>
        </r>
      </text>
    </comment>
    <comment ref="P18" authorId="1">
      <text>
        <r>
          <rPr>
            <b/>
            <sz val="9"/>
            <color indexed="81"/>
            <rFont val="Tahoma"/>
            <family val="2"/>
          </rPr>
          <t>Ejemplo aplicación de la fórmula para la ubicación exacta del resultado. En este caso aplica para el nivel profesional</t>
        </r>
      </text>
    </comment>
    <comment ref="A52" authorId="0">
      <text>
        <r>
          <rPr>
            <b/>
            <i/>
            <u/>
            <sz val="8"/>
            <color indexed="81"/>
            <rFont val="Tahoma"/>
            <family val="2"/>
          </rPr>
          <t>TOTAL HORAS REQUERIDAS</t>
        </r>
        <r>
          <rPr>
            <sz val="8"/>
            <color indexed="81"/>
            <rFont val="Tahoma"/>
            <family val="2"/>
          </rPr>
          <t>: Sume el tiempo total en el mes de cada procedimiento por nivel y denominación del empleo de las subcolumnas de la columna 8, y el resultado colóquelo en el penúltimo renglón de la respectiva subcolumna</t>
        </r>
      </text>
    </comment>
    <comment ref="A53" authorId="0">
      <text>
        <r>
          <rPr>
            <b/>
            <i/>
            <u/>
            <sz val="8"/>
            <color indexed="81"/>
            <rFont val="Tahoma"/>
            <family val="2"/>
          </rPr>
          <t>TOTAL PERSONAL REQUERIDO POR NIVEL:</t>
        </r>
        <r>
          <rPr>
            <b/>
            <u/>
            <sz val="8"/>
            <color indexed="81"/>
            <rFont val="Tahoma"/>
            <family val="2"/>
          </rPr>
          <t xml:space="preserve"> </t>
        </r>
        <r>
          <rPr>
            <sz val="8"/>
            <color indexed="81"/>
            <rFont val="Tahoma"/>
            <family val="2"/>
          </rPr>
          <t>Divida el subtotal de cada subcolumna, de la columna 8 entre 167</t>
        </r>
      </text>
    </comment>
  </commentList>
</comments>
</file>

<file path=xl/sharedStrings.xml><?xml version="1.0" encoding="utf-8"?>
<sst xmlns="http://schemas.openxmlformats.org/spreadsheetml/2006/main" count="889" uniqueCount="154">
  <si>
    <t>FORMULARIO 1</t>
  </si>
  <si>
    <t xml:space="preserve">ENTIDAD: </t>
  </si>
  <si>
    <t xml:space="preserve">DEPENDENCIA:  </t>
  </si>
  <si>
    <t>FECHA:</t>
  </si>
  <si>
    <t>PROCESOS POR DEPENDENCIA</t>
  </si>
  <si>
    <t>ETAPA O FASE       (ACTIVIDAD)</t>
  </si>
  <si>
    <t>PROCEDIMIENTO</t>
  </si>
  <si>
    <t>REQUISITOS DEL PROCEDIMIENTO</t>
  </si>
  <si>
    <t>CANTIDAD PROMEDIO DE VECES QUE SE REPITE EL PROCEDIMIENTO EN EL MES</t>
  </si>
  <si>
    <t xml:space="preserve">Tmin
</t>
  </si>
  <si>
    <t xml:space="preserve">Tprom
</t>
  </si>
  <si>
    <t xml:space="preserve">Tmax
</t>
  </si>
  <si>
    <t>DIRECTIVO</t>
  </si>
  <si>
    <t>ASESOR</t>
  </si>
  <si>
    <t>PROFESIONAL</t>
  </si>
  <si>
    <t>TÉCNICO</t>
  </si>
  <si>
    <t>ASISTENCIAL</t>
  </si>
  <si>
    <t>EVALUACIÓN INDEPENDIENTE</t>
  </si>
  <si>
    <t>Auditorías Internas</t>
  </si>
  <si>
    <t>Preparar el proyecto de plan anual de auditorías.</t>
  </si>
  <si>
    <t>Título Profesional en Ingeniería de Sistemas, Ingeniería Industrial, Administración de Empresas, Administración Pública  y Título de postgrado en modalidad de especialización en áreas relacionadas con las funciones del empleo.</t>
  </si>
  <si>
    <t>Revisar y complementar el proyecto de plan anual de auditorías.</t>
  </si>
  <si>
    <t xml:space="preserve">Divulgar el plan anual de auditorías internas. </t>
  </si>
  <si>
    <t>Preparar el programa de auditoría interna de cada uno de los ciclos de auditoría.</t>
  </si>
  <si>
    <t>Revisar, ajustar y aprobar el programa de auditoría interna de cada uno de los ciclos de auditoría.</t>
  </si>
  <si>
    <t>Citar a las auditorias a los auditores y auditados.</t>
  </si>
  <si>
    <t>Preparar la auditoría</t>
  </si>
  <si>
    <t>Revisar y aprobar la auditoría</t>
  </si>
  <si>
    <t>Efectuar las auditorías internas de calidad.</t>
  </si>
  <si>
    <t>Llevar a cabo las auditorías internas de calidad.</t>
  </si>
  <si>
    <t>Elaborar informe de la auditoria que debe incluir las recomendaciones para la mejora.</t>
  </si>
  <si>
    <t>Revisar, ajustar y aprobar el informe de la auditoria que debe incluir las recomendaciones para la mejora.</t>
  </si>
  <si>
    <t>Entregar el informe de la auditoria a los auditados.</t>
  </si>
  <si>
    <t>Solicitar y revisar informes de contratación y confrontarlos con el SISE.</t>
  </si>
  <si>
    <t>Realizar el seguimiento  al  SICE Sistema de Vigilancia y Contratación Estatal</t>
  </si>
  <si>
    <t>Solicitar y revisar informes de los planes de compra, a los planes de desarrollo administrativo y al plan de acción de la entidad</t>
  </si>
  <si>
    <t>Realizar seguimiento a los planes de compra, a los planes de desarrollo administrativo y al plan de acción de la entidad</t>
  </si>
  <si>
    <t>Realizar informes para entes de control</t>
  </si>
  <si>
    <t>Revisar y complementar los informes para entes de control</t>
  </si>
  <si>
    <t>Asistir al comité de contratación</t>
  </si>
  <si>
    <t>Plan de mejoramiento individual</t>
  </si>
  <si>
    <t>Solicitar y analizar informes de los planes de mejoramiento</t>
  </si>
  <si>
    <t>Realizar seguimiento al cumplimiento de los planes de mejoramiento</t>
  </si>
  <si>
    <t xml:space="preserve">Elaborar  informe semestral de seguimiento a los planes de mejoramiento. </t>
  </si>
  <si>
    <t xml:space="preserve">Revisar, ajustar y presentar informe semestral de seguimiento a los planes de mejoramiento. </t>
  </si>
  <si>
    <t>Evaluación del sistema de control interno</t>
  </si>
  <si>
    <t>Preparar y aplicar la encuesta referencial con base en los términos, formatos y requerimientos establecidos por el Consejo Asesor del Gobierno Nacional en materia de control interno para cada vigencia.</t>
  </si>
  <si>
    <t>Aplicar la encuesta referencial con base en los términos, formatos y requerimientos establecidos por el Consejo Asesor del Gobierno Nacional en materia de control interno para cada vigencia.</t>
  </si>
  <si>
    <t>Prepara análisis de las encuestas</t>
  </si>
  <si>
    <t xml:space="preserve"> Analizar el resultado de las evaluaciones teniendo en cuenta los resultados del seguimiento a los planes de mejoramiento y los informes de auditoría del periodo anterior.</t>
  </si>
  <si>
    <t xml:space="preserve">Elaborar el informe de evaluación. </t>
  </si>
  <si>
    <t xml:space="preserve">Revisar, ajustar y presentar el informe de evaluación. </t>
  </si>
  <si>
    <t>Realizar seguimiento a la implementación de los planes solicitados.</t>
  </si>
  <si>
    <t>Identificación, análisis y valoración riesgos</t>
  </si>
  <si>
    <t>Definir la metodología de identificación, análisis y valoración de riesgos.</t>
  </si>
  <si>
    <t>Elaborar un informe de el nivel de riesgo confrontando el impacto y la probabilidad con los controles existentes.</t>
  </si>
  <si>
    <t>Determinar el nivel de riesgo confrontando el impacto y la probabilidad con los controles existentes.</t>
  </si>
  <si>
    <t>Definir el cronograma de trabajo junto con sus indicadores y metas.</t>
  </si>
  <si>
    <t>Verificar el cumplimiento de los planes establecidos</t>
  </si>
  <si>
    <t>Presentar al Comité de Coordinación y Control Interno informes periódicos que contengan el estado actual de cada uno de los riesgos identificados y estado actual del plan de administración de riesgos</t>
  </si>
  <si>
    <t xml:space="preserve">12        TOTAL HORAS REQUERIDAS MES POR NIVEL Y DENOMNACIÒN DEL EMPLEO, POR ACTIVIDADES Y PROCESOS </t>
  </si>
  <si>
    <t>OFICINA JURÍDICA</t>
  </si>
  <si>
    <t>SUBDIRECCION DE OPERACIONES</t>
  </si>
  <si>
    <t>SUBDIRECCION 2</t>
  </si>
  <si>
    <t>SUBDIRECCION 3</t>
  </si>
  <si>
    <t>SUBDIRECCION 4</t>
  </si>
  <si>
    <t>13        TOTAL PERSONAL REQUERIDO POR NIVEL Y DENOMINACIÒN DEL EMPLEO Y TOTAL PERSONAL REQUERIDO EN LA DEPENDENCIA</t>
  </si>
  <si>
    <t xml:space="preserve">NIVEL JERARQUICO DEL EMPLEO </t>
  </si>
  <si>
    <t xml:space="preserve">CÓDIGO </t>
  </si>
  <si>
    <t xml:space="preserve">DEPARTAMENTO ADMINISTRATIVO DE LA FUNCIÓN PÚBLICA </t>
  </si>
  <si>
    <t>DIRECCIÓN DE DESARROLLO ORGANIZACIONAL</t>
  </si>
  <si>
    <t>MEDICIÓN DE CARGAS DE TRABAJO POR DEPENDENCIA</t>
  </si>
  <si>
    <t xml:space="preserve">PROPÓSITO PRINCIPAL DEL EMPLEO </t>
  </si>
  <si>
    <t xml:space="preserve">DENOMINACIÓN DEL EMPLEO </t>
  </si>
  <si>
    <t xml:space="preserve">TIEMPO TOTAL EN HORAS HOMBRE EN EL MES DE CADA PROCEDIMIENTO, DISTRIBUIDO POR NIVELES Y DENOMINACIONES DEL EMPLEO (columna 9 x columna 10)                                                                             </t>
  </si>
  <si>
    <t>FEBRERO DE 2014</t>
  </si>
  <si>
    <t>DIRECCIÓN GENERAL</t>
  </si>
  <si>
    <t>TIEMPO POR CADA PROCEDIMIENTO EN HORAS (TIEMPO  ESTANDAR)</t>
  </si>
  <si>
    <t>PROCESO 1</t>
  </si>
  <si>
    <t>PROCESO 2</t>
  </si>
  <si>
    <t>PROCESO 3</t>
  </si>
  <si>
    <t>FASE 1, PROCESO 2</t>
  </si>
  <si>
    <t xml:space="preserve">FASE 2, PROCESO 2  </t>
  </si>
  <si>
    <t>FASE 3, PROCESO 2</t>
  </si>
  <si>
    <t>FASE 1, PROCESO 1</t>
  </si>
  <si>
    <t>FASE 2, PROCESO 1</t>
  </si>
  <si>
    <t>FASE 3, PROCESO 1</t>
  </si>
  <si>
    <t>FASE 4, PROCESO 1</t>
  </si>
  <si>
    <t>FASE 5, PROCESO 1</t>
  </si>
  <si>
    <t>FASE 1, PROCESO 3</t>
  </si>
  <si>
    <t>FASE 2, PROCESO 3</t>
  </si>
  <si>
    <t>FASE 3, PROCESO 3</t>
  </si>
  <si>
    <t>PROCEDIMIENTO 1, FASE 1</t>
  </si>
  <si>
    <t>PROCEDIMIENTO 1, FASE 2</t>
  </si>
  <si>
    <t>PROCEDIMIENTO 1, FASE 3</t>
  </si>
  <si>
    <t>PROCEDIMIENTO 1, FASE 4</t>
  </si>
  <si>
    <t>PROCEDIMIENTO 2, FASE 1</t>
  </si>
  <si>
    <t>PROCEDIMIENTO 3, FASE 1</t>
  </si>
  <si>
    <t>PROCEDIMIENTO 4, FASE 1</t>
  </si>
  <si>
    <t>PROCEDIMIENTO 4, FASE 4</t>
  </si>
  <si>
    <t>PROCEDIMIENTO 2, FASE 2</t>
  </si>
  <si>
    <t>PROCEDIMIENTO 3, FASE 2</t>
  </si>
  <si>
    <t>PROCEDIMIENTO 3, FASE 3</t>
  </si>
  <si>
    <t>PROCEDIMIENTO 3, FASE 4</t>
  </si>
  <si>
    <t>PROCEDIMIENTO 3, FASE 5</t>
  </si>
  <si>
    <t>PROCEDIMIENTO 2, FASE 4</t>
  </si>
  <si>
    <t>PROCEDIMIENTO 2, FASE 3</t>
  </si>
  <si>
    <t>PROCEDIMIENTO 4, FASE 5</t>
  </si>
  <si>
    <t>PROCEDIMIENTO 1, FASE 5</t>
  </si>
  <si>
    <t>PROCEDIMIENTO 2, FASE 5</t>
  </si>
  <si>
    <t>PROCEDIMIENTO 5, FASE 5</t>
  </si>
  <si>
    <t>PROCEDIMIENTO 6, FASE 5</t>
  </si>
  <si>
    <t>GRADO</t>
  </si>
  <si>
    <t xml:space="preserve">NOMBRE DE LA ENTIDAD: </t>
  </si>
  <si>
    <t xml:space="preserve">NUMERO DE EMPLEOS DISTRIBUIDO POR NIVELES Y DENOMINACIONES DEL EMPLEO                                                                </t>
  </si>
  <si>
    <t>TOTAL EMPLEOS</t>
  </si>
  <si>
    <t>SECRETARIA GENERAL</t>
  </si>
  <si>
    <t>OFICINA ASESORA DE PLANEACION</t>
  </si>
  <si>
    <t>ACTIVIDAD</t>
  </si>
  <si>
    <t>TOTAL PROMEDIO MES - HORAS HOMBRE POR PROCESO/ETAPA</t>
  </si>
  <si>
    <t>CONTROL INTERNO</t>
  </si>
  <si>
    <t>NOMBRE DE LA DEPENDENCIA</t>
  </si>
  <si>
    <t>CONSOLIDADO DE MEDICIÓN DE CARGAS DE TRABAJO DE LA ENTIDAD, DISTRIBUIDO POR DEPENDENCIA</t>
  </si>
  <si>
    <t>PASO 5</t>
  </si>
  <si>
    <t>CARGAS DE TRABAJO</t>
  </si>
  <si>
    <t>El estudio de cargas le permite a las entidades revisar el número de servidores públicos que necesita o que le sobran para determinar la planta de personal.</t>
  </si>
  <si>
    <t xml:space="preserve">Las cargas de trabajo pueden entenderse como la cuantificación sistemática de las horas dedicadas por las personas en las actividades laborales, al interior de los procesos que se desarrollan en una entidad o empresa. Entonces, el estudio de las cargas de trabajo permite establecer el número correcto de funcionarios que requiere una entidad, por cada proceso y por cada dependencia, para cumplir con las funciones asignadas a una entidad. </t>
  </si>
  <si>
    <t>En ese sentido, en el levantamiento de las cargas se identifican simultáneamente aquellos empleos que se requieren y los que no se requieren, teniendo en cuenta el perfil o la calidad de los empleos identificados como necesarios.</t>
  </si>
  <si>
    <t>Las cargas trabajo se establecen a partir de las mediciones de los tiempos que demandan las actividades al interior de los procesos que se desarrollan en la entidad. Para calcular las cargas de trabajo es importante tener actualizado el manual de procesos y procedimientos, ya que ellos serán un insumo en el registro de los tiempos para los empleos previstos (según el perfil).</t>
  </si>
  <si>
    <t>Una vez que se identifican los procesos, las actividades y los procedimientos, registra la frecuencia en que se repite cada actividad, así como el tiempo en el que se desarrolla cada una y así sucesivamente para cada proceso y dependencia. Para poder hacer un buen estudio de cargas de trabajo es necesario haber definido los perfiles de los empleos que desarrollaran las actividades. Finalmente, el acumulado de horas según el nivel del empleo determina la planta de personal por cada dependencia.</t>
  </si>
  <si>
    <r>
      <t>·</t>
    </r>
    <r>
      <rPr>
        <sz val="7"/>
        <rFont val="Times New Roman"/>
        <family val="1"/>
      </rPr>
      <t xml:space="preserve">         </t>
    </r>
    <r>
      <rPr>
        <sz val="12"/>
        <rFont val="Arial"/>
        <family val="2"/>
      </rPr>
      <t>Se recomienda seguir los siguientes pasos para diligenciar la matriz de cargas de trabajo, así:</t>
    </r>
  </si>
  <si>
    <r>
      <t>·</t>
    </r>
    <r>
      <rPr>
        <sz val="7"/>
        <rFont val="Times New Roman"/>
        <family val="1"/>
      </rPr>
      <t xml:space="preserve">         </t>
    </r>
    <r>
      <rPr>
        <sz val="12"/>
        <rFont val="Arial"/>
        <family val="2"/>
      </rPr>
      <t xml:space="preserve">Identificar el proceso de la organización de conformidad con el mapa de proceso de la entidad. </t>
    </r>
  </si>
  <si>
    <r>
      <t>Columna 1</t>
    </r>
    <r>
      <rPr>
        <sz val="12"/>
        <rFont val="Arial"/>
        <family val="2"/>
      </rPr>
      <t>.</t>
    </r>
    <r>
      <rPr>
        <i/>
        <sz val="12"/>
        <rFont val="Arial"/>
        <family val="2"/>
      </rPr>
      <t xml:space="preserve"> </t>
    </r>
    <r>
      <rPr>
        <b/>
        <sz val="12"/>
        <rFont val="Arial"/>
        <family val="2"/>
      </rPr>
      <t>Procesos por dependencia</t>
    </r>
    <r>
      <rPr>
        <sz val="12"/>
        <rFont val="Arial"/>
        <family val="2"/>
      </rPr>
      <t xml:space="preserve"> (registrados por dependencia): Etapas secuenciales, orientadas a la consecución de un resultado. Está orientado al cumplimiento de un propósito o de una función.</t>
    </r>
  </si>
  <si>
    <r>
      <t>Columna 2.</t>
    </r>
    <r>
      <rPr>
        <sz val="12"/>
        <rFont val="Arial"/>
        <family val="2"/>
      </rPr>
      <t xml:space="preserve"> </t>
    </r>
    <r>
      <rPr>
        <b/>
        <sz val="12"/>
        <rFont val="Arial"/>
        <family val="2"/>
      </rPr>
      <t>Actividad</t>
    </r>
    <r>
      <rPr>
        <sz val="12"/>
        <rFont val="Arial"/>
        <family val="2"/>
      </rPr>
      <t xml:space="preserve">: Es la suma de tareas, normalmente se agrupan en un procedimiento para facilitar su gestión. La secuencia ordenada de actividades da como resultado un proceso o un subproceso. </t>
    </r>
  </si>
  <si>
    <r>
      <t>Columna 3.</t>
    </r>
    <r>
      <rPr>
        <sz val="12"/>
        <rFont val="Arial"/>
        <family val="2"/>
      </rPr>
      <t xml:space="preserve"> </t>
    </r>
    <r>
      <rPr>
        <b/>
        <sz val="12"/>
        <rFont val="Arial"/>
        <family val="2"/>
      </rPr>
      <t>Procedimiento</t>
    </r>
    <r>
      <rPr>
        <sz val="12"/>
        <rFont val="Arial"/>
        <family val="2"/>
      </rPr>
      <t>: Forma especificada para llevar a cabo una actividad o un proceso.</t>
    </r>
  </si>
  <si>
    <r>
      <t xml:space="preserve">Columna 4. Nivel Jerárquico del Empleo: </t>
    </r>
    <r>
      <rPr>
        <sz val="12"/>
        <rFont val="Arial"/>
        <family val="2"/>
      </rPr>
      <t xml:space="preserve">Corresponde a la jerarquía en que se encuentra enmarcado, la naturaleza de sus funciones, sus responsabilidades, y los requisitos exigidos para su desempeño y estos son: Directivo, Asesor, profesional, Técnico y Asistencial. Sin embargo, es necesario indicar que los empleos del nivel directivo no son objeto de levantamiento de las cargas de trabajo, ya que el número de directivos corresponde con las dependencias que se establecen en la norma de estructura de la entidad. En la pestaña “RESUMEN EMPLEOS ENTIDAD”, esta celda debe ser digitada con el propósito de que dichos empleos se registren en el cuadro final de empleos de la entidad. </t>
    </r>
  </si>
  <si>
    <r>
      <t>Columna 5. Requisitos del procedimiento</t>
    </r>
    <r>
      <rPr>
        <sz val="12"/>
        <rFont val="Arial"/>
        <family val="2"/>
      </rPr>
      <t>: Es el conjunto de conocimientos (estudio y  experiencia) que se requieren para realizar la actividad o el procedimiento analizado. Deben corresponder con el perfil del empleo que se requiere para los procedimientos registrados.</t>
    </r>
  </si>
  <si>
    <r>
      <t>Columna 6. Nivel y denominación del empleo</t>
    </r>
    <r>
      <rPr>
        <sz val="12"/>
        <rFont val="Arial"/>
        <family val="2"/>
      </rPr>
      <t>: El nivel del empleo corresponde a la jerarquía, naturaleza de sus funciones, sus responsabilidades, y los requisitos exigidos para su desempeño y estos son: Directivo, Asesor, Profesional, Técnico y Asistencial. Se refiere al nombre del cargo específico de debe realizar una determinada labor. Es el nombre que está definido en la normatividad vigente para ese empleo (Decreto 2489 de 2006 y normas que lo modifiquen, adicionen o sustituyan).</t>
    </r>
  </si>
  <si>
    <r>
      <t xml:space="preserve">Columna 7. Código: </t>
    </r>
    <r>
      <rPr>
        <sz val="12"/>
        <rFont val="Arial"/>
        <family val="2"/>
      </rPr>
      <t>Es la identificación numérica asignada a los diferentes empleos dentro de los niveles establecidos en las normas.</t>
    </r>
  </si>
  <si>
    <r>
      <t xml:space="preserve">Columna 8. Grado: </t>
    </r>
    <r>
      <rPr>
        <sz val="12"/>
        <rFont val="Arial"/>
        <family val="2"/>
      </rPr>
      <t>Es el número de orden que indica la asignación básica mensual para cada denominación de empleo dentro de una escala progresiva de salarios, según la complejidad y responsabilidad inherente al ejercicio de sus funciones.</t>
    </r>
  </si>
  <si>
    <r>
      <t xml:space="preserve">Columna 9. Propósito Principal del Empleo: </t>
    </r>
    <r>
      <rPr>
        <sz val="12"/>
        <rFont val="Arial"/>
        <family val="2"/>
      </rPr>
      <t>Es la razón de ser del cargo y se redacta su contenido a través de un verbo + un objeto + una condición.</t>
    </r>
  </si>
  <si>
    <r>
      <t>Columna 10. Cantidad o frecuencia</t>
    </r>
    <r>
      <rPr>
        <sz val="12"/>
        <rFont val="Arial"/>
        <family val="2"/>
      </rPr>
      <t>: Número promedio de veces que realiza la misma tarea en el mes. Registro del número de veces que en promedio se repite la tarea en el mes o en un determinado período de tiempo.</t>
    </r>
  </si>
  <si>
    <r>
      <t xml:space="preserve">Columna 11. Tiempo de trabajo por cada actividad o procedimiento (Tiempo estándar). </t>
    </r>
    <r>
      <rPr>
        <sz val="12"/>
        <rFont val="Arial"/>
        <family val="2"/>
      </rPr>
      <t>El tiempo estándar es el tiempo que debe obtener un empleado experimentado al efectuar a ritmo normal un trabajo específico en condiciones bien determinadas y según métodos definidos.</t>
    </r>
  </si>
  <si>
    <r>
      <t xml:space="preserve">Columna 12. Tiempo total en horas hombre en el mes de cada procedimiento distribuido por niveles y denominación del empleo: </t>
    </r>
    <r>
      <rPr>
        <sz val="12"/>
        <rFont val="Arial"/>
        <family val="2"/>
      </rPr>
      <t>Multiplique la cantidad de veces que se repite el procedimiento en el mes (columna 5) por el tiempo estándar asignado al mismo (columna 6) y el resultado colóquelo en la casilla correspondiente al respectivo nivel y denominación del cargo.</t>
    </r>
  </si>
  <si>
    <t>Columna 13. Total promedio mes de horas hombre por Proceso/Etapa.</t>
  </si>
  <si>
    <t>Para el cálculo del tiempo requerido en cada proceso: sume los tiempos totales de las actividades del respectivo proceso de las subcolumnas de la columna 7, y el total escríbalo en la columna 8 del formulario.</t>
  </si>
  <si>
    <r>
      <t xml:space="preserve">Total horas requeridas mes por nivel y denominación del empleo, según procesos: Es el </t>
    </r>
    <r>
      <rPr>
        <b/>
        <sz val="12"/>
        <rFont val="Arial"/>
        <family val="2"/>
      </rPr>
      <t>Acumulado del número de horas por dependencia (Fila)</t>
    </r>
    <r>
      <rPr>
        <sz val="12"/>
        <rFont val="Arial"/>
        <family val="2"/>
      </rPr>
      <t xml:space="preserve">: (corresponde al total de horas de la columna del nivel jerárquico correspondiente. </t>
    </r>
  </si>
  <si>
    <r>
      <t xml:space="preserve">Total personal requerido por nivel y denominación del empleo y total personal requerido en la dependencia. </t>
    </r>
    <r>
      <rPr>
        <b/>
        <sz val="12"/>
        <rFont val="Arial"/>
        <family val="2"/>
      </rPr>
      <t>Acumulado del número de personas por dependencia (Fila):</t>
    </r>
    <r>
      <rPr>
        <sz val="12"/>
        <rFont val="Arial"/>
        <family val="2"/>
      </rPr>
      <t xml:space="preserve"> (corresponde al total de horas de la columna del nivel jerárquico correspondiente, dividido en 167 horas (horas/persona/mes), con el fin de establecer el número de personas que se requieren por nivel y por dependencia. El resultado estará expresado en número de personas o cargos.</t>
    </r>
  </si>
  <si>
    <t xml:space="preserve">Medición de Cargas de Trabajo por Dependencia - Formulario No. 1 </t>
  </si>
  <si>
    <t>DEPENDENCIA: OFICINA DE CONTROL INTERNO                                 FECHA:</t>
  </si>
  <si>
    <t xml:space="preserve"> </t>
  </si>
  <si>
    <t xml:space="preserve">PERSONAL REQUERIDO PARA LA INSTITUCIÓN (consolidado) - FORMULARIO 2.   </t>
  </si>
  <si>
    <t>Corresponde al acumulado del número de cargos por dependencia y por nivel de la entidad.</t>
  </si>
  <si>
    <r>
      <rPr>
        <sz val="7"/>
        <rFont val="Times New Roman"/>
        <family val="1"/>
      </rPr>
      <t xml:space="preserve">  </t>
    </r>
    <r>
      <rPr>
        <sz val="12"/>
        <rFont val="Arial"/>
        <family val="2"/>
      </rPr>
      <t xml:space="preserve">Procedimiento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</si>
</sst>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_);_(* \(#,##0.0\);_(* &quot;-&quot;??_);_(@_)"/>
  </numFmts>
  <fonts count="42" x14ac:knownFonts="1">
    <font>
      <sz val="10"/>
      <name val="Arial"/>
    </font>
    <font>
      <sz val="11"/>
      <color theme="1"/>
      <name val="Calibri"/>
      <family val="2"/>
      <scheme val="minor"/>
    </font>
    <font>
      <sz val="7"/>
      <name val="Calibri"/>
      <family val="2"/>
      <scheme val="minor"/>
    </font>
    <font>
      <b/>
      <sz val="14"/>
      <name val="Calibri"/>
      <family val="2"/>
      <scheme val="minor"/>
    </font>
    <font>
      <b/>
      <sz val="12"/>
      <name val="Calibri"/>
      <family val="2"/>
      <scheme val="minor"/>
    </font>
    <font>
      <b/>
      <sz val="10"/>
      <name val="Calibri"/>
      <family val="2"/>
      <scheme val="minor"/>
    </font>
    <font>
      <b/>
      <sz val="8"/>
      <name val="Calibri"/>
      <family val="2"/>
      <scheme val="minor"/>
    </font>
    <font>
      <sz val="8"/>
      <name val="Calibri"/>
      <family val="2"/>
      <scheme val="minor"/>
    </font>
    <font>
      <b/>
      <sz val="7"/>
      <name val="Calibri"/>
      <family val="2"/>
      <scheme val="minor"/>
    </font>
    <font>
      <sz val="10"/>
      <name val="Arial"/>
      <family val="2"/>
    </font>
    <font>
      <sz val="9"/>
      <name val="Calibri"/>
      <family val="2"/>
      <scheme val="minor"/>
    </font>
    <font>
      <b/>
      <i/>
      <u/>
      <sz val="8"/>
      <color indexed="81"/>
      <name val="Tahoma"/>
      <family val="2"/>
    </font>
    <font>
      <sz val="8"/>
      <color indexed="81"/>
      <name val="Tahoma"/>
      <family val="2"/>
    </font>
    <font>
      <b/>
      <u/>
      <sz val="8"/>
      <color indexed="81"/>
      <name val="Tahoma"/>
      <family val="2"/>
    </font>
    <font>
      <b/>
      <i/>
      <sz val="8"/>
      <color indexed="81"/>
      <name val="Tahoma"/>
      <family val="2"/>
    </font>
    <font>
      <sz val="11"/>
      <color indexed="20"/>
      <name val="Calibri"/>
      <family val="2"/>
    </font>
    <font>
      <b/>
      <sz val="9"/>
      <color indexed="81"/>
      <name val="Tahoma"/>
      <family val="2"/>
    </font>
    <font>
      <b/>
      <sz val="9"/>
      <name val="Calibri"/>
      <family val="2"/>
      <scheme val="minor"/>
    </font>
    <font>
      <sz val="14"/>
      <name val="Arial Black"/>
      <family val="2"/>
    </font>
    <font>
      <sz val="12"/>
      <name val="Arial Black"/>
      <family val="2"/>
    </font>
    <font>
      <b/>
      <sz val="13"/>
      <name val="Calibri"/>
      <family val="2"/>
      <scheme val="minor"/>
    </font>
    <font>
      <sz val="10"/>
      <name val="Calibri"/>
      <family val="2"/>
      <scheme val="minor"/>
    </font>
    <font>
      <sz val="9"/>
      <color indexed="81"/>
      <name val="Tahoma"/>
      <family val="2"/>
    </font>
    <font>
      <b/>
      <i/>
      <sz val="9"/>
      <color indexed="81"/>
      <name val="Tahoma"/>
      <family val="2"/>
    </font>
    <font>
      <b/>
      <i/>
      <u/>
      <sz val="9"/>
      <color indexed="81"/>
      <name val="Tahoma"/>
      <family val="2"/>
    </font>
    <font>
      <b/>
      <sz val="8"/>
      <color indexed="81"/>
      <name val="Tahoma"/>
      <family val="2"/>
    </font>
    <font>
      <sz val="11"/>
      <name val="Arial Black"/>
      <family val="2"/>
    </font>
    <font>
      <sz val="10"/>
      <name val="Arial Black"/>
      <family val="2"/>
    </font>
    <font>
      <b/>
      <sz val="11"/>
      <name val="Calibri"/>
      <family val="2"/>
      <scheme val="minor"/>
    </font>
    <font>
      <sz val="11"/>
      <name val="Calibri"/>
      <family val="2"/>
      <scheme val="minor"/>
    </font>
    <font>
      <sz val="12"/>
      <name val="Calibri"/>
      <family val="2"/>
      <scheme val="minor"/>
    </font>
    <font>
      <b/>
      <sz val="9"/>
      <color indexed="81"/>
      <name val="Tahoma"/>
      <charset val="1"/>
    </font>
    <font>
      <b/>
      <i/>
      <u/>
      <sz val="12"/>
      <color indexed="81"/>
      <name val="Tahoma"/>
      <family val="2"/>
    </font>
    <font>
      <i/>
      <sz val="12"/>
      <color indexed="81"/>
      <name val="Tahoma"/>
      <family val="2"/>
    </font>
    <font>
      <sz val="12"/>
      <name val="Cambria"/>
      <family val="1"/>
    </font>
    <font>
      <b/>
      <sz val="12"/>
      <name val="Arial"/>
      <family val="2"/>
    </font>
    <font>
      <b/>
      <u/>
      <sz val="12"/>
      <name val="Arial"/>
      <family val="2"/>
    </font>
    <font>
      <sz val="12"/>
      <name val="Arial"/>
      <family val="2"/>
    </font>
    <font>
      <sz val="7"/>
      <name val="Times New Roman"/>
      <family val="1"/>
    </font>
    <font>
      <sz val="12"/>
      <name val="Symbol"/>
      <family val="1"/>
      <charset val="2"/>
    </font>
    <font>
      <i/>
      <sz val="12"/>
      <name val="Arial"/>
      <family val="2"/>
    </font>
    <font>
      <b/>
      <sz val="12"/>
      <color rgb="FF00000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FF00"/>
        <bgColor indexed="64"/>
      </patternFill>
    </fill>
    <fill>
      <patternFill patternType="solid">
        <fgColor rgb="FFCCFF99"/>
        <bgColor indexed="64"/>
      </patternFill>
    </fill>
    <fill>
      <patternFill patternType="solid">
        <fgColor rgb="FF660033"/>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9" fillId="0" borderId="0"/>
    <xf numFmtId="0" fontId="9" fillId="0" borderId="0"/>
    <xf numFmtId="0" fontId="15" fillId="0" borderId="0"/>
    <xf numFmtId="0" fontId="9" fillId="0" borderId="0"/>
    <xf numFmtId="0" fontId="1" fillId="0" borderId="0"/>
    <xf numFmtId="0" fontId="9" fillId="0" borderId="0"/>
  </cellStyleXfs>
  <cellXfs count="129">
    <xf numFmtId="0" fontId="0" fillId="0" borderId="0" xfId="0"/>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2" borderId="2" xfId="0" applyFont="1" applyFill="1" applyBorder="1" applyAlignment="1">
      <alignment horizontal="center" vertical="center" wrapText="1"/>
    </xf>
    <xf numFmtId="2" fontId="10" fillId="4" borderId="2" xfId="1" applyNumberFormat="1" applyFont="1" applyFill="1" applyBorder="1" applyAlignment="1" applyProtection="1">
      <alignment horizontal="center" vertical="center" wrapText="1"/>
    </xf>
    <xf numFmtId="2" fontId="10" fillId="0" borderId="2" xfId="1"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10" fillId="0" borderId="0" xfId="1" applyFont="1" applyFill="1"/>
    <xf numFmtId="164" fontId="10" fillId="0" borderId="3" xfId="1" applyNumberFormat="1" applyFont="1" applyFill="1" applyBorder="1" applyAlignment="1">
      <alignment vertical="center" wrapText="1"/>
    </xf>
    <xf numFmtId="164" fontId="10" fillId="0" borderId="2" xfId="1" applyNumberFormat="1" applyFont="1" applyFill="1" applyBorder="1" applyAlignment="1">
      <alignment vertical="center" wrapText="1"/>
    </xf>
    <xf numFmtId="164" fontId="17" fillId="0" borderId="0" xfId="1" applyNumberFormat="1" applyFont="1" applyFill="1" applyBorder="1" applyAlignment="1">
      <alignment horizontal="center" vertical="center" wrapText="1"/>
    </xf>
    <xf numFmtId="164" fontId="17" fillId="0" borderId="0" xfId="1" applyNumberFormat="1" applyFont="1" applyFill="1" applyBorder="1" applyAlignment="1">
      <alignment horizontal="center"/>
    </xf>
    <xf numFmtId="164" fontId="17" fillId="0" borderId="0" xfId="1" applyNumberFormat="1" applyFont="1" applyFill="1" applyBorder="1" applyAlignment="1">
      <alignment horizontal="center" vertical="center"/>
    </xf>
    <xf numFmtId="164" fontId="10" fillId="0" borderId="0" xfId="1" applyNumberFormat="1" applyFont="1" applyFill="1" applyBorder="1"/>
    <xf numFmtId="0" fontId="10" fillId="0" borderId="0" xfId="1" applyFont="1" applyFill="1" applyBorder="1"/>
    <xf numFmtId="164" fontId="10" fillId="0" borderId="0" xfId="1" applyNumberFormat="1" applyFont="1" applyFill="1" applyAlignment="1">
      <alignment wrapText="1"/>
    </xf>
    <xf numFmtId="164" fontId="10" fillId="0" borderId="0" xfId="1" applyNumberFormat="1" applyFont="1" applyFill="1" applyAlignment="1">
      <alignment horizontal="center"/>
    </xf>
    <xf numFmtId="164" fontId="10" fillId="0" borderId="0" xfId="1" applyNumberFormat="1" applyFont="1" applyFill="1" applyAlignment="1">
      <alignment horizontal="center" vertical="center"/>
    </xf>
    <xf numFmtId="0" fontId="6" fillId="2"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1" fontId="5" fillId="2" borderId="2" xfId="0" applyNumberFormat="1" applyFont="1" applyFill="1" applyBorder="1" applyAlignment="1">
      <alignment horizontal="center" vertical="center" wrapText="1"/>
    </xf>
    <xf numFmtId="2" fontId="3" fillId="0" borderId="2" xfId="1" applyNumberFormat="1" applyFont="1" applyFill="1" applyBorder="1" applyAlignment="1" applyProtection="1">
      <alignment horizontal="center" vertical="center" wrapText="1"/>
    </xf>
    <xf numFmtId="2" fontId="10" fillId="5" borderId="2" xfId="1" applyNumberFormat="1" applyFont="1" applyFill="1" applyBorder="1" applyAlignment="1" applyProtection="1">
      <alignment horizontal="center" vertical="center" wrapText="1"/>
    </xf>
    <xf numFmtId="2" fontId="10" fillId="7" borderId="2" xfId="1" applyNumberFormat="1" applyFont="1" applyFill="1" applyBorder="1" applyAlignment="1" applyProtection="1">
      <alignment horizontal="center" vertical="center" wrapText="1"/>
    </xf>
    <xf numFmtId="165" fontId="21" fillId="3"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8" fillId="0" borderId="0" xfId="0" applyFont="1" applyAlignment="1">
      <alignment horizontal="center" vertical="center" wrapText="1"/>
    </xf>
    <xf numFmtId="0" fontId="2" fillId="8" borderId="2" xfId="0" applyFont="1" applyFill="1" applyBorder="1" applyAlignment="1">
      <alignment horizontal="left" vertical="center" wrapText="1"/>
    </xf>
    <xf numFmtId="0" fontId="6" fillId="8"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165" fontId="21" fillId="8" borderId="2" xfId="0" applyNumberFormat="1" applyFont="1" applyFill="1" applyBorder="1" applyAlignment="1">
      <alignment horizontal="center" vertical="center" wrapText="1"/>
    </xf>
    <xf numFmtId="0" fontId="4" fillId="0" borderId="0" xfId="0" applyFont="1" applyFill="1" applyAlignment="1">
      <alignment vertical="center" wrapText="1"/>
    </xf>
    <xf numFmtId="0" fontId="8" fillId="8" borderId="2" xfId="0" applyFont="1" applyFill="1" applyBorder="1" applyAlignment="1">
      <alignment horizontal="left" vertical="center" wrapText="1"/>
    </xf>
    <xf numFmtId="3" fontId="10" fillId="8" borderId="2" xfId="1" applyNumberFormat="1" applyFont="1" applyFill="1" applyBorder="1" applyAlignment="1">
      <alignment horizontal="center"/>
    </xf>
    <xf numFmtId="164" fontId="17" fillId="7" borderId="3" xfId="1" applyNumberFormat="1" applyFont="1" applyFill="1" applyBorder="1" applyAlignment="1">
      <alignment vertical="center" wrapText="1"/>
    </xf>
    <xf numFmtId="3" fontId="17" fillId="7" borderId="2" xfId="1" applyNumberFormat="1" applyFont="1" applyFill="1" applyBorder="1" applyAlignment="1">
      <alignment horizontal="center"/>
    </xf>
    <xf numFmtId="0" fontId="2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28" fillId="0" borderId="0" xfId="0" applyFont="1" applyAlignment="1">
      <alignment horizontal="center" vertical="center" wrapText="1"/>
    </xf>
    <xf numFmtId="0" fontId="4" fillId="7" borderId="0" xfId="0" applyFont="1" applyFill="1" applyAlignment="1">
      <alignment horizontal="left" vertical="center" wrapText="1"/>
    </xf>
    <xf numFmtId="0" fontId="29" fillId="8" borderId="2" xfId="0" applyFont="1" applyFill="1" applyBorder="1" applyAlignment="1">
      <alignment horizontal="left" vertical="center" wrapText="1"/>
    </xf>
    <xf numFmtId="0" fontId="28" fillId="8" borderId="2" xfId="0" applyFont="1" applyFill="1" applyBorder="1" applyAlignment="1">
      <alignment horizontal="center" vertical="center" wrapText="1"/>
    </xf>
    <xf numFmtId="0" fontId="29" fillId="8" borderId="2" xfId="0" applyFont="1" applyFill="1" applyBorder="1" applyAlignment="1">
      <alignment horizontal="center" vertical="center" wrapText="1"/>
    </xf>
    <xf numFmtId="165" fontId="29" fillId="8" borderId="2" xfId="0" applyNumberFormat="1" applyFont="1" applyFill="1" applyBorder="1" applyAlignment="1">
      <alignment horizontal="center" vertical="center" wrapText="1"/>
    </xf>
    <xf numFmtId="165" fontId="29" fillId="3" borderId="2" xfId="0" applyNumberFormat="1" applyFont="1" applyFill="1" applyBorder="1" applyAlignment="1">
      <alignment horizontal="center" vertical="center" wrapText="1"/>
    </xf>
    <xf numFmtId="2" fontId="29" fillId="4" borderId="2" xfId="1" applyNumberFormat="1" applyFont="1" applyFill="1" applyBorder="1" applyAlignment="1" applyProtection="1">
      <alignment horizontal="center" vertical="center" wrapText="1"/>
    </xf>
    <xf numFmtId="2" fontId="29" fillId="5" borderId="2" xfId="1" applyNumberFormat="1" applyFont="1" applyFill="1" applyBorder="1" applyAlignment="1" applyProtection="1">
      <alignment horizontal="center" vertical="center" wrapText="1"/>
    </xf>
    <xf numFmtId="2" fontId="28" fillId="0" borderId="2" xfId="1" applyNumberFormat="1" applyFont="1" applyFill="1" applyBorder="1" applyAlignment="1" applyProtection="1">
      <alignment horizontal="center" vertical="center" wrapText="1"/>
    </xf>
    <xf numFmtId="2" fontId="29" fillId="7" borderId="2" xfId="1" applyNumberFormat="1" applyFont="1" applyFill="1" applyBorder="1" applyAlignment="1" applyProtection="1">
      <alignment horizontal="center" vertical="center" wrapText="1"/>
    </xf>
    <xf numFmtId="2" fontId="29" fillId="0" borderId="2" xfId="1" applyNumberFormat="1" applyFont="1" applyFill="1" applyBorder="1" applyAlignment="1" applyProtection="1">
      <alignment horizontal="center" vertical="center" wrapText="1"/>
    </xf>
    <xf numFmtId="2" fontId="28" fillId="2" borderId="2" xfId="0" applyNumberFormat="1" applyFont="1" applyFill="1" applyBorder="1" applyAlignment="1">
      <alignment horizontal="center" vertical="center" wrapText="1"/>
    </xf>
    <xf numFmtId="1" fontId="28" fillId="2" borderId="2" xfId="0" applyNumberFormat="1" applyFont="1" applyFill="1" applyBorder="1" applyAlignment="1">
      <alignment horizontal="center" vertical="center" wrapText="1"/>
    </xf>
    <xf numFmtId="0" fontId="30" fillId="0" borderId="0" xfId="1" applyFont="1" applyFill="1" applyBorder="1"/>
    <xf numFmtId="164" fontId="4" fillId="0" borderId="0" xfId="1" applyNumberFormat="1" applyFont="1" applyFill="1" applyBorder="1" applyAlignment="1">
      <alignment horizontal="center" vertical="center" wrapText="1"/>
    </xf>
    <xf numFmtId="0" fontId="5" fillId="0" borderId="0" xfId="0" applyFont="1" applyAlignment="1">
      <alignment vertical="center" wrapText="1"/>
    </xf>
    <xf numFmtId="0" fontId="4" fillId="7" borderId="0" xfId="0" applyFont="1" applyFill="1" applyAlignment="1">
      <alignment vertical="center" wrapText="1"/>
    </xf>
    <xf numFmtId="3" fontId="4" fillId="6" borderId="0" xfId="1" applyNumberFormat="1" applyFont="1" applyFill="1" applyBorder="1" applyAlignment="1">
      <alignment horizontal="center"/>
    </xf>
    <xf numFmtId="3" fontId="28" fillId="6" borderId="2" xfId="1" applyNumberFormat="1" applyFont="1" applyFill="1" applyBorder="1" applyAlignment="1">
      <alignment horizontal="center"/>
    </xf>
    <xf numFmtId="3" fontId="17" fillId="5" borderId="2" xfId="1" applyNumberFormat="1" applyFont="1" applyFill="1" applyBorder="1" applyAlignment="1">
      <alignment horizontal="center"/>
    </xf>
    <xf numFmtId="3" fontId="10" fillId="5" borderId="2" xfId="1" applyNumberFormat="1" applyFont="1" applyFill="1" applyBorder="1" applyAlignment="1">
      <alignment horizontal="center"/>
    </xf>
    <xf numFmtId="3" fontId="17" fillId="9" borderId="2" xfId="1" applyNumberFormat="1" applyFont="1" applyFill="1" applyBorder="1" applyAlignment="1">
      <alignment horizontal="center"/>
    </xf>
    <xf numFmtId="3" fontId="10" fillId="9" borderId="2" xfId="1" applyNumberFormat="1" applyFont="1" applyFill="1" applyBorder="1" applyAlignment="1">
      <alignment horizontal="center"/>
    </xf>
    <xf numFmtId="0" fontId="30" fillId="0" borderId="0" xfId="1" applyFont="1" applyFill="1"/>
    <xf numFmtId="164" fontId="4" fillId="6" borderId="3" xfId="1" applyNumberFormat="1" applyFont="1" applyFill="1" applyBorder="1" applyAlignment="1">
      <alignment horizontal="center" vertical="center" wrapText="1"/>
    </xf>
    <xf numFmtId="164" fontId="4" fillId="6" borderId="2" xfId="1"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9" fillId="0" borderId="0" xfId="0" applyFont="1" applyAlignment="1">
      <alignment horizontal="justify" vertical="center"/>
    </xf>
    <xf numFmtId="0" fontId="41" fillId="0" borderId="0" xfId="0" applyFont="1" applyAlignment="1">
      <alignment horizontal="justify" vertical="center"/>
    </xf>
    <xf numFmtId="0" fontId="37"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4" fillId="6" borderId="2" xfId="0" applyFont="1"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vertical="center" wrapText="1"/>
    </xf>
    <xf numFmtId="0" fontId="28" fillId="2" borderId="2" xfId="0" applyFont="1" applyFill="1" applyBorder="1" applyAlignment="1">
      <alignment vertical="center" wrapText="1"/>
    </xf>
    <xf numFmtId="0" fontId="28" fillId="8" borderId="3"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7"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7" xfId="0" applyFont="1" applyFill="1" applyBorder="1" applyAlignment="1">
      <alignment horizontal="center" vertical="center" wrapText="1"/>
    </xf>
    <xf numFmtId="2" fontId="29" fillId="4" borderId="3" xfId="0" applyNumberFormat="1" applyFont="1" applyFill="1" applyBorder="1" applyAlignment="1">
      <alignment horizontal="center" vertical="center" wrapText="1"/>
    </xf>
    <xf numFmtId="2" fontId="29" fillId="4" borderId="6" xfId="0" applyNumberFormat="1" applyFont="1" applyFill="1" applyBorder="1" applyAlignment="1">
      <alignment horizontal="center" vertical="center" wrapText="1"/>
    </xf>
    <xf numFmtId="2" fontId="29" fillId="4" borderId="7" xfId="0" applyNumberFormat="1" applyFont="1" applyFill="1" applyBorder="1" applyAlignment="1">
      <alignment horizontal="center" vertical="center" wrapText="1"/>
    </xf>
    <xf numFmtId="2" fontId="29" fillId="0" borderId="3" xfId="0" applyNumberFormat="1" applyFont="1" applyFill="1" applyBorder="1" applyAlignment="1">
      <alignment horizontal="center" vertical="center" wrapText="1"/>
    </xf>
    <xf numFmtId="2" fontId="29" fillId="0" borderId="6" xfId="0" applyNumberFormat="1" applyFont="1" applyFill="1" applyBorder="1" applyAlignment="1">
      <alignment horizontal="center" vertical="center" wrapText="1"/>
    </xf>
    <xf numFmtId="2" fontId="29" fillId="0" borderId="7" xfId="0" applyNumberFormat="1" applyFont="1" applyFill="1" applyBorder="1" applyAlignment="1">
      <alignment horizontal="center" vertical="center" wrapText="1"/>
    </xf>
    <xf numFmtId="0" fontId="28" fillId="2" borderId="2" xfId="0" applyFont="1" applyFill="1" applyBorder="1" applyAlignment="1">
      <alignment horizontal="left" vertical="center" wrapText="1"/>
    </xf>
    <xf numFmtId="0" fontId="29" fillId="8" borderId="2" xfId="0" applyFont="1" applyFill="1" applyBorder="1" applyAlignment="1">
      <alignment horizontal="center" vertical="center" wrapText="1"/>
    </xf>
    <xf numFmtId="0" fontId="5" fillId="0" borderId="0" xfId="0" applyFont="1" applyAlignment="1">
      <alignment horizontal="center" vertical="center" wrapText="1"/>
    </xf>
    <xf numFmtId="2" fontId="2" fillId="4" borderId="3" xfId="0" applyNumberFormat="1"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7"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cellXfs>
  <cellStyles count="7">
    <cellStyle name="Normal" xfId="0" builtinId="0"/>
    <cellStyle name="Normal 2" xfId="1"/>
    <cellStyle name="Normal 2 2" xfId="2"/>
    <cellStyle name="Normal 2 2 2" xfId="3"/>
    <cellStyle name="Normal 2 3" xfId="4"/>
    <cellStyle name="Normal 3" xfId="5"/>
    <cellStyle name="Normal 3 2" xfId="6"/>
  </cellStyles>
  <dxfs count="0"/>
  <tableStyles count="0" defaultTableStyle="TableStyleMedium2" defaultPivotStyle="PivotStyleLight16"/>
  <colors>
    <mruColors>
      <color rgb="FF660033"/>
      <color rgb="FF00FF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1109383</xdr:colOff>
      <xdr:row>55</xdr:row>
      <xdr:rowOff>70596</xdr:rowOff>
    </xdr:from>
    <xdr:to>
      <xdr:col>0</xdr:col>
      <xdr:colOff>6677834</xdr:colOff>
      <xdr:row>72</xdr:row>
      <xdr:rowOff>89647</xdr:rowOff>
    </xdr:to>
    <xdr:pic>
      <xdr:nvPicPr>
        <xdr:cNvPr id="12" name="11 Imagen"/>
        <xdr:cNvPicPr>
          <a:picLocks noChangeAspect="1"/>
        </xdr:cNvPicPr>
      </xdr:nvPicPr>
      <xdr:blipFill>
        <a:blip xmlns:r="http://schemas.openxmlformats.org/officeDocument/2006/relationships" r:embed="rId1"/>
        <a:stretch>
          <a:fillRect/>
        </a:stretch>
      </xdr:blipFill>
      <xdr:spPr>
        <a:xfrm>
          <a:off x="1109383" y="20196361"/>
          <a:ext cx="5568451" cy="3448051"/>
        </a:xfrm>
        <a:prstGeom prst="rect">
          <a:avLst/>
        </a:prstGeom>
      </xdr:spPr>
    </xdr:pic>
    <xdr:clientData/>
  </xdr:twoCellAnchor>
  <xdr:twoCellAnchor editAs="oneCell">
    <xdr:from>
      <xdr:col>0</xdr:col>
      <xdr:colOff>990600</xdr:colOff>
      <xdr:row>78</xdr:row>
      <xdr:rowOff>114300</xdr:rowOff>
    </xdr:from>
    <xdr:to>
      <xdr:col>0</xdr:col>
      <xdr:colOff>5629275</xdr:colOff>
      <xdr:row>91</xdr:row>
      <xdr:rowOff>102235</xdr:rowOff>
    </xdr:to>
    <xdr:pic>
      <xdr:nvPicPr>
        <xdr:cNvPr id="13" name="12 Imagen"/>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349" r="2726" b="3680"/>
        <a:stretch/>
      </xdr:blipFill>
      <xdr:spPr bwMode="auto">
        <a:xfrm>
          <a:off x="990600" y="30270450"/>
          <a:ext cx="4638675" cy="20929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10" zoomScale="85" zoomScaleNormal="85" workbookViewId="0">
      <selection activeCell="B108" sqref="B108"/>
    </sheetView>
  </sheetViews>
  <sheetFormatPr baseColWidth="10" defaultRowHeight="12.75" x14ac:dyDescent="0.2"/>
  <cols>
    <col min="1" max="1" width="123.42578125" customWidth="1"/>
    <col min="2" max="2" width="63.28515625" customWidth="1"/>
  </cols>
  <sheetData>
    <row r="1" spans="1:1" ht="15.75" x14ac:dyDescent="0.2">
      <c r="A1" s="78" t="s">
        <v>123</v>
      </c>
    </row>
    <row r="2" spans="1:1" ht="15.75" x14ac:dyDescent="0.2">
      <c r="A2" s="78" t="s">
        <v>124</v>
      </c>
    </row>
    <row r="3" spans="1:1" ht="15.75" x14ac:dyDescent="0.2">
      <c r="A3" s="77"/>
    </row>
    <row r="4" spans="1:1" ht="30" x14ac:dyDescent="0.2">
      <c r="A4" s="79" t="s">
        <v>125</v>
      </c>
    </row>
    <row r="5" spans="1:1" ht="15.75" x14ac:dyDescent="0.2">
      <c r="A5" s="77"/>
    </row>
    <row r="6" spans="1:1" ht="60" x14ac:dyDescent="0.2">
      <c r="A6" s="79" t="s">
        <v>126</v>
      </c>
    </row>
    <row r="7" spans="1:1" ht="15" x14ac:dyDescent="0.2">
      <c r="A7" s="79"/>
    </row>
    <row r="8" spans="1:1" ht="30" x14ac:dyDescent="0.2">
      <c r="A8" s="79" t="s">
        <v>127</v>
      </c>
    </row>
    <row r="9" spans="1:1" ht="15" x14ac:dyDescent="0.2">
      <c r="A9" s="79"/>
    </row>
    <row r="10" spans="1:1" ht="60" x14ac:dyDescent="0.2">
      <c r="A10" s="79" t="s">
        <v>128</v>
      </c>
    </row>
    <row r="11" spans="1:1" ht="15" x14ac:dyDescent="0.2">
      <c r="A11" s="79"/>
    </row>
    <row r="12" spans="1:1" ht="75" x14ac:dyDescent="0.2">
      <c r="A12" s="79" t="s">
        <v>129</v>
      </c>
    </row>
    <row r="13" spans="1:1" ht="15" x14ac:dyDescent="0.2">
      <c r="A13" s="79"/>
    </row>
    <row r="14" spans="1:1" ht="15" x14ac:dyDescent="0.2">
      <c r="A14" s="79"/>
    </row>
    <row r="15" spans="1:1" ht="15" x14ac:dyDescent="0.2">
      <c r="A15" s="79" t="s">
        <v>153</v>
      </c>
    </row>
    <row r="16" spans="1:1" ht="15" x14ac:dyDescent="0.2">
      <c r="A16" s="79"/>
    </row>
    <row r="17" spans="1:1" ht="15.75" x14ac:dyDescent="0.2">
      <c r="A17" s="80" t="s">
        <v>130</v>
      </c>
    </row>
    <row r="18" spans="1:1" ht="15.75" x14ac:dyDescent="0.2">
      <c r="A18" s="80" t="s">
        <v>131</v>
      </c>
    </row>
    <row r="19" spans="1:1" ht="15" x14ac:dyDescent="0.2">
      <c r="A19" s="79"/>
    </row>
    <row r="20" spans="1:1" ht="30.75" x14ac:dyDescent="0.2">
      <c r="A20" s="77" t="s">
        <v>132</v>
      </c>
    </row>
    <row r="21" spans="1:1" ht="15" x14ac:dyDescent="0.2">
      <c r="A21" s="79"/>
    </row>
    <row r="22" spans="1:1" ht="30.75" x14ac:dyDescent="0.2">
      <c r="A22" s="77" t="s">
        <v>133</v>
      </c>
    </row>
    <row r="23" spans="1:1" ht="15.75" x14ac:dyDescent="0.2">
      <c r="A23" s="77"/>
    </row>
    <row r="24" spans="1:1" ht="15.75" x14ac:dyDescent="0.2">
      <c r="A24" s="77" t="s">
        <v>134</v>
      </c>
    </row>
    <row r="25" spans="1:1" ht="15.75" x14ac:dyDescent="0.2">
      <c r="A25" s="77"/>
    </row>
    <row r="26" spans="1:1" ht="90.75" x14ac:dyDescent="0.2">
      <c r="A26" s="77" t="s">
        <v>135</v>
      </c>
    </row>
    <row r="27" spans="1:1" ht="15.75" x14ac:dyDescent="0.2">
      <c r="A27" s="77"/>
    </row>
    <row r="28" spans="1:1" ht="45.75" x14ac:dyDescent="0.2">
      <c r="A28" s="77" t="s">
        <v>136</v>
      </c>
    </row>
    <row r="29" spans="1:1" ht="15.75" x14ac:dyDescent="0.2">
      <c r="A29" s="77"/>
    </row>
    <row r="30" spans="1:1" ht="75.75" x14ac:dyDescent="0.2">
      <c r="A30" s="77" t="s">
        <v>137</v>
      </c>
    </row>
    <row r="31" spans="1:1" ht="15.75" x14ac:dyDescent="0.2">
      <c r="A31" s="77"/>
    </row>
    <row r="32" spans="1:1" ht="30.75" x14ac:dyDescent="0.2">
      <c r="A32" s="77" t="s">
        <v>138</v>
      </c>
    </row>
    <row r="33" spans="1:1" ht="15" x14ac:dyDescent="0.2">
      <c r="A33" s="79"/>
    </row>
    <row r="34" spans="1:1" ht="45.75" x14ac:dyDescent="0.2">
      <c r="A34" s="77" t="s">
        <v>139</v>
      </c>
    </row>
    <row r="35" spans="1:1" ht="15" x14ac:dyDescent="0.2">
      <c r="A35" s="79"/>
    </row>
    <row r="36" spans="1:1" ht="30.75" x14ac:dyDescent="0.2">
      <c r="A36" s="77" t="s">
        <v>140</v>
      </c>
    </row>
    <row r="37" spans="1:1" ht="15" x14ac:dyDescent="0.2">
      <c r="A37" s="79"/>
    </row>
    <row r="38" spans="1:1" ht="30.75" x14ac:dyDescent="0.2">
      <c r="A38" s="77" t="s">
        <v>141</v>
      </c>
    </row>
    <row r="39" spans="1:1" ht="15" x14ac:dyDescent="0.2">
      <c r="A39" s="79"/>
    </row>
    <row r="40" spans="1:1" ht="45.75" x14ac:dyDescent="0.2">
      <c r="A40" s="77" t="s">
        <v>142</v>
      </c>
    </row>
    <row r="41" spans="1:1" ht="15.75" x14ac:dyDescent="0.2">
      <c r="A41" s="77"/>
    </row>
    <row r="42" spans="1:1" ht="61.5" x14ac:dyDescent="0.2">
      <c r="A42" s="77" t="s">
        <v>143</v>
      </c>
    </row>
    <row r="43" spans="1:1" ht="15" x14ac:dyDescent="0.2">
      <c r="A43" s="79"/>
    </row>
    <row r="44" spans="1:1" ht="15.75" x14ac:dyDescent="0.2">
      <c r="A44" s="77" t="s">
        <v>144</v>
      </c>
    </row>
    <row r="45" spans="1:1" ht="15" x14ac:dyDescent="0.2">
      <c r="A45" s="79"/>
    </row>
    <row r="46" spans="1:1" ht="30" x14ac:dyDescent="0.2">
      <c r="A46" s="79" t="s">
        <v>145</v>
      </c>
    </row>
    <row r="47" spans="1:1" ht="15" x14ac:dyDescent="0.2">
      <c r="A47" s="79"/>
    </row>
    <row r="48" spans="1:1" ht="31.5" x14ac:dyDescent="0.2">
      <c r="A48" s="79" t="s">
        <v>146</v>
      </c>
    </row>
    <row r="49" spans="1:1" ht="15" x14ac:dyDescent="0.2">
      <c r="A49" s="79"/>
    </row>
    <row r="50" spans="1:1" ht="61.5" x14ac:dyDescent="0.2">
      <c r="A50" s="79" t="s">
        <v>147</v>
      </c>
    </row>
    <row r="51" spans="1:1" ht="15" x14ac:dyDescent="0.2">
      <c r="A51" s="79"/>
    </row>
    <row r="53" spans="1:1" ht="15.75" x14ac:dyDescent="0.2">
      <c r="A53" s="81" t="s">
        <v>148</v>
      </c>
    </row>
    <row r="54" spans="1:1" ht="15" x14ac:dyDescent="0.2">
      <c r="A54" s="82" t="s">
        <v>149</v>
      </c>
    </row>
    <row r="55" spans="1:1" ht="15.75" x14ac:dyDescent="0.2">
      <c r="A55" s="83" t="s">
        <v>150</v>
      </c>
    </row>
    <row r="56" spans="1:1" ht="15.75" x14ac:dyDescent="0.2">
      <c r="A56" s="83"/>
    </row>
    <row r="57" spans="1:1" ht="15.75" x14ac:dyDescent="0.2">
      <c r="A57" s="83"/>
    </row>
    <row r="58" spans="1:1" ht="15.75" x14ac:dyDescent="0.2">
      <c r="A58" s="83"/>
    </row>
    <row r="59" spans="1:1" ht="15.75" x14ac:dyDescent="0.2">
      <c r="A59" s="83"/>
    </row>
    <row r="60" spans="1:1" ht="15.75" x14ac:dyDescent="0.2">
      <c r="A60" s="83"/>
    </row>
    <row r="61" spans="1:1" ht="15.75" x14ac:dyDescent="0.2">
      <c r="A61" s="83"/>
    </row>
    <row r="62" spans="1:1" ht="15.75" x14ac:dyDescent="0.2">
      <c r="A62" s="83"/>
    </row>
    <row r="63" spans="1:1" ht="15.75" x14ac:dyDescent="0.2">
      <c r="A63" s="83"/>
    </row>
    <row r="64" spans="1:1" ht="15.75" x14ac:dyDescent="0.2">
      <c r="A64" s="83"/>
    </row>
    <row r="65" spans="1:1" ht="15.75" x14ac:dyDescent="0.2">
      <c r="A65" s="83"/>
    </row>
    <row r="66" spans="1:1" ht="15.75" x14ac:dyDescent="0.2">
      <c r="A66" s="83"/>
    </row>
    <row r="67" spans="1:1" ht="15.75" x14ac:dyDescent="0.2">
      <c r="A67" s="83"/>
    </row>
    <row r="68" spans="1:1" ht="15.75" x14ac:dyDescent="0.2">
      <c r="A68" s="83"/>
    </row>
    <row r="69" spans="1:1" ht="15.75" x14ac:dyDescent="0.2">
      <c r="A69" s="83"/>
    </row>
    <row r="70" spans="1:1" ht="15.75" x14ac:dyDescent="0.2">
      <c r="A70" s="83"/>
    </row>
    <row r="71" spans="1:1" ht="15.75" x14ac:dyDescent="0.2">
      <c r="A71" s="83"/>
    </row>
    <row r="72" spans="1:1" ht="15.75" x14ac:dyDescent="0.2">
      <c r="A72" s="83"/>
    </row>
    <row r="73" spans="1:1" ht="15.75" x14ac:dyDescent="0.2">
      <c r="A73" s="83"/>
    </row>
    <row r="74" spans="1:1" ht="15.75" x14ac:dyDescent="0.2">
      <c r="A74" s="83"/>
    </row>
    <row r="75" spans="1:1" ht="15.75" x14ac:dyDescent="0.2">
      <c r="A75" s="84" t="s">
        <v>151</v>
      </c>
    </row>
    <row r="76" spans="1:1" ht="15.75" x14ac:dyDescent="0.2">
      <c r="A76" s="84"/>
    </row>
    <row r="77" spans="1:1" ht="15" x14ac:dyDescent="0.2">
      <c r="A77" s="82" t="s">
        <v>152</v>
      </c>
    </row>
    <row r="95" spans="1:1" ht="15" x14ac:dyDescent="0.2">
      <c r="A95" s="7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29"/>
  <sheetViews>
    <sheetView zoomScale="82" zoomScaleNormal="82" workbookViewId="0">
      <selection activeCell="C19" sqref="C19"/>
    </sheetView>
  </sheetViews>
  <sheetFormatPr baseColWidth="10" defaultColWidth="18.7109375" defaultRowHeight="12" x14ac:dyDescent="0.2"/>
  <cols>
    <col min="1" max="1" width="44.28515625" style="13" customWidth="1"/>
    <col min="2" max="2" width="17.5703125" style="13" customWidth="1"/>
    <col min="3" max="3" width="15.5703125" style="13" customWidth="1"/>
    <col min="4" max="4" width="18.85546875" style="13" customWidth="1"/>
    <col min="5" max="5" width="23" style="13" customWidth="1"/>
    <col min="6" max="6" width="19.5703125" style="13" customWidth="1"/>
    <col min="7" max="7" width="18.42578125" style="13" bestFit="1" customWidth="1"/>
    <col min="8" max="16384" width="18.7109375" style="13"/>
  </cols>
  <sheetData>
    <row r="1" spans="1:22" ht="22.5" customHeight="1" x14ac:dyDescent="0.2">
      <c r="A1" s="86" t="s">
        <v>69</v>
      </c>
      <c r="B1" s="86"/>
      <c r="C1" s="86"/>
      <c r="D1" s="86"/>
      <c r="E1" s="86"/>
      <c r="F1" s="86"/>
      <c r="G1" s="86"/>
      <c r="H1" s="33"/>
      <c r="I1" s="33"/>
      <c r="J1" s="33"/>
      <c r="K1" s="33"/>
      <c r="L1" s="33"/>
      <c r="M1" s="33"/>
      <c r="N1" s="33"/>
      <c r="O1" s="33"/>
      <c r="P1" s="33"/>
      <c r="Q1" s="33"/>
      <c r="R1" s="33"/>
      <c r="S1" s="33"/>
      <c r="T1" s="33"/>
      <c r="U1" s="33"/>
      <c r="V1" s="33"/>
    </row>
    <row r="2" spans="1:22" ht="19.5" customHeight="1" x14ac:dyDescent="0.2">
      <c r="A2" s="87" t="s">
        <v>70</v>
      </c>
      <c r="B2" s="87"/>
      <c r="C2" s="87"/>
      <c r="D2" s="87"/>
      <c r="E2" s="87"/>
      <c r="F2" s="87"/>
      <c r="G2" s="87"/>
      <c r="H2" s="34"/>
      <c r="I2" s="34"/>
      <c r="J2" s="34"/>
      <c r="K2" s="34"/>
      <c r="L2" s="34"/>
      <c r="M2" s="34"/>
      <c r="N2" s="34"/>
      <c r="O2" s="34"/>
      <c r="P2" s="34"/>
      <c r="Q2" s="34"/>
      <c r="R2" s="34"/>
      <c r="S2" s="34"/>
      <c r="T2" s="34"/>
      <c r="U2" s="34"/>
      <c r="V2" s="34"/>
    </row>
    <row r="3" spans="1:22" ht="17.25" customHeight="1" x14ac:dyDescent="0.2">
      <c r="A3" s="88" t="s">
        <v>122</v>
      </c>
      <c r="B3" s="88"/>
      <c r="C3" s="88"/>
      <c r="D3" s="88"/>
      <c r="E3" s="88"/>
      <c r="F3" s="88"/>
      <c r="G3" s="88"/>
      <c r="H3" s="35"/>
      <c r="I3" s="35"/>
      <c r="J3" s="35"/>
      <c r="K3" s="35"/>
      <c r="L3" s="35"/>
      <c r="M3" s="35"/>
      <c r="N3" s="35"/>
      <c r="O3" s="35"/>
      <c r="P3" s="35"/>
      <c r="Q3" s="35"/>
      <c r="R3" s="35"/>
      <c r="S3" s="35"/>
      <c r="T3" s="35"/>
      <c r="U3" s="35"/>
      <c r="V3" s="35"/>
    </row>
    <row r="4" spans="1:22" ht="17.25" customHeight="1" x14ac:dyDescent="0.2">
      <c r="A4" s="49"/>
      <c r="B4" s="49"/>
      <c r="C4" s="49"/>
      <c r="D4" s="49"/>
      <c r="E4" s="49"/>
      <c r="F4" s="49"/>
      <c r="G4" s="49"/>
      <c r="H4" s="35"/>
      <c r="I4" s="35"/>
      <c r="J4" s="35"/>
      <c r="K4" s="35"/>
      <c r="L4" s="35"/>
      <c r="M4" s="35"/>
      <c r="N4" s="35"/>
      <c r="O4" s="35"/>
      <c r="P4" s="35"/>
      <c r="Q4" s="35"/>
      <c r="R4" s="35"/>
      <c r="S4" s="35"/>
      <c r="T4" s="35"/>
      <c r="U4" s="35"/>
      <c r="V4" s="35"/>
    </row>
    <row r="5" spans="1:22" ht="17.25" customHeight="1" x14ac:dyDescent="0.2">
      <c r="A5" s="49"/>
      <c r="B5" s="49"/>
      <c r="C5" s="49"/>
      <c r="D5" s="49"/>
      <c r="E5" s="49"/>
      <c r="F5" s="49"/>
      <c r="G5" s="49"/>
      <c r="H5" s="35"/>
      <c r="I5" s="35"/>
      <c r="J5" s="35"/>
      <c r="K5" s="35"/>
      <c r="L5" s="35"/>
      <c r="M5" s="35"/>
      <c r="N5" s="35"/>
      <c r="O5" s="35"/>
      <c r="P5" s="35"/>
      <c r="Q5" s="35"/>
      <c r="R5" s="35"/>
      <c r="S5" s="35"/>
      <c r="T5" s="35"/>
      <c r="U5" s="35"/>
      <c r="V5" s="35"/>
    </row>
    <row r="6" spans="1:22" ht="17.25" customHeight="1" x14ac:dyDescent="0.2">
      <c r="A6" s="49"/>
      <c r="B6" s="49"/>
      <c r="C6" s="49"/>
      <c r="D6" s="49"/>
      <c r="E6" s="49"/>
      <c r="F6" s="49"/>
      <c r="G6" s="49"/>
      <c r="H6" s="35"/>
      <c r="I6" s="35"/>
      <c r="J6" s="35"/>
      <c r="K6" s="35"/>
      <c r="L6" s="35"/>
      <c r="M6" s="35"/>
      <c r="N6" s="35"/>
      <c r="O6" s="35"/>
      <c r="P6" s="35"/>
      <c r="Q6" s="35"/>
      <c r="R6" s="35"/>
      <c r="S6" s="35"/>
      <c r="T6" s="35"/>
      <c r="U6" s="35"/>
      <c r="V6" s="35"/>
    </row>
    <row r="7" spans="1:22" ht="17.25" customHeight="1" x14ac:dyDescent="0.2">
      <c r="A7" s="49"/>
      <c r="B7" s="49"/>
      <c r="C7" s="49"/>
      <c r="D7" s="49"/>
      <c r="E7" s="49"/>
      <c r="F7" s="49"/>
      <c r="G7" s="49"/>
      <c r="H7" s="35"/>
      <c r="I7" s="35"/>
      <c r="J7" s="35"/>
      <c r="K7" s="35"/>
      <c r="L7" s="35"/>
      <c r="M7" s="35"/>
      <c r="N7" s="35"/>
      <c r="O7" s="35"/>
      <c r="P7" s="35"/>
      <c r="Q7" s="35"/>
      <c r="R7" s="35"/>
      <c r="S7" s="35"/>
      <c r="T7" s="35"/>
      <c r="U7" s="35"/>
      <c r="V7" s="35"/>
    </row>
    <row r="8" spans="1:22" ht="17.25" customHeight="1" x14ac:dyDescent="0.2">
      <c r="A8" s="49"/>
      <c r="B8" s="49"/>
      <c r="C8" s="49"/>
      <c r="D8" s="49"/>
      <c r="E8" s="49"/>
      <c r="F8" s="49"/>
      <c r="G8" s="49"/>
      <c r="H8" s="35"/>
      <c r="I8" s="35"/>
      <c r="J8" s="35"/>
      <c r="K8" s="35"/>
      <c r="L8" s="35"/>
      <c r="M8" s="35"/>
      <c r="N8" s="35"/>
      <c r="O8" s="35"/>
      <c r="P8" s="35"/>
      <c r="Q8" s="35"/>
      <c r="R8" s="35"/>
      <c r="S8" s="35"/>
      <c r="T8" s="35"/>
      <c r="U8" s="35"/>
      <c r="V8" s="35"/>
    </row>
    <row r="9" spans="1:22" ht="17.25" customHeight="1" x14ac:dyDescent="0.2">
      <c r="A9" s="49"/>
      <c r="B9" s="49"/>
      <c r="C9" s="49"/>
      <c r="D9" s="49"/>
      <c r="E9" s="49"/>
      <c r="F9" s="49"/>
      <c r="G9" s="49"/>
      <c r="H9" s="35"/>
      <c r="I9" s="35"/>
      <c r="J9" s="35"/>
      <c r="K9" s="35"/>
      <c r="L9" s="35"/>
      <c r="M9" s="35"/>
      <c r="N9" s="35"/>
      <c r="O9" s="35"/>
      <c r="P9" s="35"/>
      <c r="Q9" s="35"/>
      <c r="R9" s="35"/>
      <c r="S9" s="35"/>
      <c r="T9" s="35"/>
      <c r="U9" s="35"/>
      <c r="V9" s="35"/>
    </row>
    <row r="10" spans="1:22" ht="17.25" customHeight="1" x14ac:dyDescent="0.2">
      <c r="A10" s="46"/>
      <c r="B10" s="46"/>
      <c r="C10" s="46"/>
      <c r="D10" s="46"/>
      <c r="E10" s="46"/>
      <c r="F10" s="46"/>
      <c r="G10" s="46"/>
      <c r="H10" s="35"/>
      <c r="I10" s="35"/>
      <c r="J10" s="35"/>
      <c r="K10" s="35"/>
      <c r="L10" s="35"/>
      <c r="M10" s="35"/>
      <c r="N10" s="35"/>
      <c r="O10" s="35"/>
      <c r="P10" s="35"/>
      <c r="Q10" s="35"/>
      <c r="R10" s="35"/>
      <c r="S10" s="35"/>
      <c r="T10" s="35"/>
      <c r="U10" s="35"/>
      <c r="V10" s="35"/>
    </row>
    <row r="11" spans="1:22" ht="17.25" customHeight="1" x14ac:dyDescent="0.2">
      <c r="A11" s="46"/>
      <c r="B11" s="46"/>
      <c r="C11" s="46"/>
      <c r="D11" s="46"/>
      <c r="E11" s="46"/>
      <c r="F11" s="46"/>
      <c r="G11" s="46"/>
      <c r="H11" s="35"/>
      <c r="I11" s="35"/>
      <c r="J11" s="35"/>
      <c r="K11" s="35"/>
      <c r="L11" s="35"/>
      <c r="M11" s="35"/>
      <c r="N11" s="35"/>
      <c r="O11" s="35"/>
      <c r="P11" s="35"/>
      <c r="Q11" s="35"/>
      <c r="R11" s="35"/>
      <c r="S11" s="35"/>
      <c r="T11" s="35"/>
      <c r="U11" s="35"/>
      <c r="V11" s="35"/>
    </row>
    <row r="12" spans="1:22" ht="17.25" customHeight="1" x14ac:dyDescent="0.2">
      <c r="A12" s="46"/>
      <c r="B12" s="46"/>
      <c r="C12" s="46"/>
      <c r="D12" s="46"/>
      <c r="E12" s="46"/>
      <c r="F12" s="46"/>
      <c r="G12" s="46"/>
      <c r="H12" s="35"/>
      <c r="I12" s="35"/>
      <c r="J12" s="35"/>
      <c r="K12" s="35"/>
      <c r="L12" s="35"/>
      <c r="M12" s="35"/>
      <c r="N12" s="35"/>
      <c r="O12" s="35"/>
      <c r="P12" s="35"/>
      <c r="Q12" s="35"/>
      <c r="R12" s="35"/>
      <c r="S12" s="35"/>
      <c r="T12" s="35"/>
      <c r="U12" s="35"/>
      <c r="V12" s="35"/>
    </row>
    <row r="13" spans="1:22" ht="17.25" customHeight="1" x14ac:dyDescent="0.2">
      <c r="A13" s="36"/>
      <c r="B13" s="36"/>
      <c r="C13" s="36"/>
      <c r="D13" s="36"/>
      <c r="E13" s="36"/>
      <c r="F13" s="36"/>
      <c r="G13" s="36"/>
      <c r="H13" s="35"/>
      <c r="I13" s="35"/>
      <c r="J13" s="35"/>
      <c r="K13" s="35"/>
      <c r="L13" s="35"/>
      <c r="M13" s="35"/>
      <c r="N13" s="35"/>
      <c r="O13" s="35"/>
      <c r="P13" s="35"/>
      <c r="Q13" s="35"/>
      <c r="R13" s="35"/>
      <c r="S13" s="35"/>
      <c r="T13" s="35"/>
      <c r="U13" s="35"/>
      <c r="V13" s="35"/>
    </row>
    <row r="14" spans="1:22" ht="17.25" customHeight="1" x14ac:dyDescent="0.2">
      <c r="A14" s="26" t="s">
        <v>113</v>
      </c>
      <c r="B14" s="76"/>
      <c r="C14" s="76"/>
      <c r="D14" s="36"/>
      <c r="E14" s="36"/>
      <c r="F14" s="36"/>
      <c r="G14" s="36"/>
      <c r="H14" s="35"/>
      <c r="I14" s="35"/>
      <c r="J14" s="35"/>
      <c r="K14" s="35"/>
      <c r="L14" s="35"/>
      <c r="M14" s="35"/>
      <c r="N14" s="35"/>
      <c r="O14" s="35"/>
      <c r="P14" s="35"/>
      <c r="Q14" s="35"/>
      <c r="R14" s="35"/>
      <c r="S14" s="35"/>
      <c r="T14" s="35"/>
      <c r="U14" s="35"/>
      <c r="V14" s="35"/>
    </row>
    <row r="15" spans="1:22" ht="17.25" customHeight="1" x14ac:dyDescent="0.2">
      <c r="A15" s="26"/>
      <c r="B15" s="36"/>
      <c r="C15" s="36"/>
      <c r="D15" s="36"/>
      <c r="E15" s="36"/>
      <c r="F15" s="36"/>
      <c r="G15" s="36"/>
      <c r="H15" s="35"/>
      <c r="I15" s="35"/>
      <c r="J15" s="35"/>
      <c r="K15" s="35"/>
      <c r="L15" s="35"/>
      <c r="M15" s="35"/>
      <c r="N15" s="35"/>
      <c r="O15" s="35"/>
      <c r="P15" s="35"/>
      <c r="Q15" s="35"/>
      <c r="R15" s="35"/>
      <c r="S15" s="35"/>
      <c r="T15" s="35"/>
      <c r="U15" s="35"/>
      <c r="V15" s="35"/>
    </row>
    <row r="16" spans="1:22" s="73" customFormat="1" ht="15.75" x14ac:dyDescent="0.25">
      <c r="B16" s="85" t="s">
        <v>114</v>
      </c>
      <c r="C16" s="85"/>
      <c r="D16" s="85"/>
      <c r="E16" s="85"/>
      <c r="F16" s="85"/>
      <c r="G16" s="85"/>
    </row>
    <row r="17" spans="1:7" s="73" customFormat="1" ht="15.75" x14ac:dyDescent="0.25">
      <c r="A17" s="74" t="s">
        <v>121</v>
      </c>
      <c r="B17" s="75" t="s">
        <v>12</v>
      </c>
      <c r="C17" s="75" t="s">
        <v>13</v>
      </c>
      <c r="D17" s="75" t="s">
        <v>14</v>
      </c>
      <c r="E17" s="75" t="s">
        <v>15</v>
      </c>
      <c r="F17" s="75" t="s">
        <v>16</v>
      </c>
      <c r="G17" s="75" t="s">
        <v>115</v>
      </c>
    </row>
    <row r="18" spans="1:7" ht="15" x14ac:dyDescent="0.25">
      <c r="A18" s="14" t="str">
        <f>'Dirección General'!B9</f>
        <v>DIRECCIÓN GENERAL</v>
      </c>
      <c r="B18" s="43">
        <v>1</v>
      </c>
      <c r="C18" s="43">
        <f>'Dirección General'!O53</f>
        <v>1</v>
      </c>
      <c r="D18" s="43">
        <f>'Dirección General'!P53</f>
        <v>2</v>
      </c>
      <c r="E18" s="43">
        <f>'Dirección General'!Q53</f>
        <v>0</v>
      </c>
      <c r="F18" s="43">
        <f>'Dirección General'!R53</f>
        <v>0</v>
      </c>
      <c r="G18" s="68">
        <f t="shared" ref="G18:G27" si="0">SUM(B18:F18)</f>
        <v>4</v>
      </c>
    </row>
    <row r="19" spans="1:7" ht="15" x14ac:dyDescent="0.25">
      <c r="A19" s="44" t="str">
        <f>'Control Interno'!B9</f>
        <v>CONTROL INTERNO</v>
      </c>
      <c r="B19" s="71"/>
      <c r="C19" s="69">
        <f>'Control Interno'!O53</f>
        <v>1</v>
      </c>
      <c r="D19" s="45">
        <f>'Control Interno'!P53</f>
        <v>2</v>
      </c>
      <c r="E19" s="45">
        <f>'Control Interno'!Q53</f>
        <v>0</v>
      </c>
      <c r="F19" s="45">
        <f>'Control Interno'!R53</f>
        <v>0</v>
      </c>
      <c r="G19" s="68">
        <f t="shared" si="0"/>
        <v>3</v>
      </c>
    </row>
    <row r="20" spans="1:7" ht="15" x14ac:dyDescent="0.25">
      <c r="A20" s="14" t="str">
        <f>'Of. Planeación'!B9</f>
        <v>OFICINA ASESORA DE PLANEACION</v>
      </c>
      <c r="B20" s="72"/>
      <c r="C20" s="70">
        <f>'Of. Planeación'!O53</f>
        <v>1</v>
      </c>
      <c r="D20" s="43">
        <f>'Of. Planeación'!P53</f>
        <v>2</v>
      </c>
      <c r="E20" s="43">
        <f>'Of. Planeación'!Q53</f>
        <v>0</v>
      </c>
      <c r="F20" s="43">
        <f>'Of. Planeación'!R53</f>
        <v>0</v>
      </c>
      <c r="G20" s="68">
        <f t="shared" si="0"/>
        <v>3</v>
      </c>
    </row>
    <row r="21" spans="1:7" ht="15" x14ac:dyDescent="0.25">
      <c r="A21" s="14" t="str">
        <f>'Of. Jurídica'!B9</f>
        <v>OFICINA JURÍDICA</v>
      </c>
      <c r="B21" s="72"/>
      <c r="C21" s="70">
        <f>'Of. Jurídica'!O53</f>
        <v>1</v>
      </c>
      <c r="D21" s="43">
        <f>'Of. Jurídica'!P53</f>
        <v>2</v>
      </c>
      <c r="E21" s="43">
        <f>'Of. Jurídica'!Q53</f>
        <v>0</v>
      </c>
      <c r="F21" s="43">
        <f>'Of. Jurídica'!R53</f>
        <v>0</v>
      </c>
      <c r="G21" s="68">
        <f t="shared" si="0"/>
        <v>3</v>
      </c>
    </row>
    <row r="22" spans="1:7" ht="15" x14ac:dyDescent="0.25">
      <c r="A22" s="14" t="str">
        <f>'Secret. General'!B9</f>
        <v>SECRETARIA GENERAL</v>
      </c>
      <c r="B22" s="43">
        <v>1</v>
      </c>
      <c r="C22" s="43">
        <f>'Secret. General'!O53</f>
        <v>1</v>
      </c>
      <c r="D22" s="43">
        <f>'Secret. General'!P53</f>
        <v>2</v>
      </c>
      <c r="E22" s="43">
        <f>'Secret. General'!Q53</f>
        <v>0</v>
      </c>
      <c r="F22" s="43">
        <f>'Secret. General'!R53</f>
        <v>0</v>
      </c>
      <c r="G22" s="68">
        <f t="shared" si="0"/>
        <v>4</v>
      </c>
    </row>
    <row r="23" spans="1:7" ht="15" x14ac:dyDescent="0.25">
      <c r="A23" s="15" t="str">
        <f>'Subd. Operaciones'!B9</f>
        <v>SUBDIRECCION DE OPERACIONES</v>
      </c>
      <c r="B23" s="43">
        <v>1</v>
      </c>
      <c r="C23" s="43">
        <f>'Subd. Operaciones'!O53</f>
        <v>1</v>
      </c>
      <c r="D23" s="43">
        <f>'Subd. Operaciones'!P53</f>
        <v>2</v>
      </c>
      <c r="E23" s="43">
        <f>'Subd. Operaciones'!Q53</f>
        <v>0</v>
      </c>
      <c r="F23" s="43">
        <f>'Subd. Operaciones'!R53</f>
        <v>0</v>
      </c>
      <c r="G23" s="68">
        <f t="shared" si="0"/>
        <v>4</v>
      </c>
    </row>
    <row r="24" spans="1:7" ht="15" x14ac:dyDescent="0.25">
      <c r="A24" s="15" t="s">
        <v>63</v>
      </c>
      <c r="B24" s="43">
        <v>1</v>
      </c>
      <c r="C24" s="43"/>
      <c r="D24" s="43"/>
      <c r="E24" s="43"/>
      <c r="F24" s="43"/>
      <c r="G24" s="68">
        <f t="shared" si="0"/>
        <v>1</v>
      </c>
    </row>
    <row r="25" spans="1:7" ht="15" x14ac:dyDescent="0.25">
      <c r="A25" s="15" t="s">
        <v>64</v>
      </c>
      <c r="B25" s="43">
        <v>1</v>
      </c>
      <c r="C25" s="43"/>
      <c r="D25" s="43"/>
      <c r="E25" s="43"/>
      <c r="F25" s="43"/>
      <c r="G25" s="68">
        <f t="shared" si="0"/>
        <v>1</v>
      </c>
    </row>
    <row r="26" spans="1:7" ht="15" x14ac:dyDescent="0.25">
      <c r="A26" s="15" t="s">
        <v>65</v>
      </c>
      <c r="B26" s="43">
        <v>1</v>
      </c>
      <c r="C26" s="43"/>
      <c r="D26" s="43"/>
      <c r="E26" s="43"/>
      <c r="F26" s="43"/>
      <c r="G26" s="68">
        <f t="shared" si="0"/>
        <v>1</v>
      </c>
    </row>
    <row r="27" spans="1:7" s="63" customFormat="1" ht="15.75" x14ac:dyDescent="0.25">
      <c r="A27" s="64" t="s">
        <v>115</v>
      </c>
      <c r="B27" s="67">
        <f t="shared" ref="B27:F27" si="1">SUM(B18:B26)</f>
        <v>6</v>
      </c>
      <c r="C27" s="67">
        <f t="shared" si="1"/>
        <v>6</v>
      </c>
      <c r="D27" s="67">
        <f t="shared" si="1"/>
        <v>12</v>
      </c>
      <c r="E27" s="67">
        <f t="shared" si="1"/>
        <v>0</v>
      </c>
      <c r="F27" s="67">
        <f t="shared" si="1"/>
        <v>0</v>
      </c>
      <c r="G27" s="67">
        <f t="shared" si="0"/>
        <v>24</v>
      </c>
    </row>
    <row r="28" spans="1:7" s="20" customFormat="1" x14ac:dyDescent="0.2">
      <c r="A28" s="16"/>
      <c r="B28" s="17"/>
      <c r="C28" s="17"/>
      <c r="D28" s="17"/>
      <c r="E28" s="18"/>
      <c r="F28" s="18"/>
      <c r="G28" s="19"/>
    </row>
    <row r="29" spans="1:7" x14ac:dyDescent="0.2">
      <c r="A29" s="21"/>
      <c r="B29" s="22"/>
      <c r="C29" s="22"/>
      <c r="D29" s="22"/>
      <c r="E29" s="23"/>
      <c r="F29" s="23"/>
    </row>
  </sheetData>
  <mergeCells count="4">
    <mergeCell ref="B16:G16"/>
    <mergeCell ref="A1:G1"/>
    <mergeCell ref="A2:G2"/>
    <mergeCell ref="A3:G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53"/>
  <sheetViews>
    <sheetView topLeftCell="H5" zoomScaleNormal="100" workbookViewId="0">
      <selection activeCell="E17" sqref="E17"/>
    </sheetView>
  </sheetViews>
  <sheetFormatPr baseColWidth="10" defaultColWidth="11.42578125" defaultRowHeight="9" x14ac:dyDescent="0.2"/>
  <cols>
    <col min="1" max="1" width="15.42578125" style="1" bestFit="1" customWidth="1"/>
    <col min="2" max="2" width="21.28515625" style="1" bestFit="1" customWidth="1"/>
    <col min="3" max="3" width="17.140625" style="2" customWidth="1"/>
    <col min="4" max="4" width="10" style="1" bestFit="1" customWidth="1"/>
    <col min="5" max="5" width="39" style="1" customWidth="1"/>
    <col min="6" max="6" width="15.42578125" style="1" customWidth="1"/>
    <col min="7" max="7" width="8.5703125" style="1" bestFit="1" customWidth="1"/>
    <col min="8" max="8" width="8.5703125" style="1" customWidth="1"/>
    <col min="9" max="9" width="13.7109375" style="1" customWidth="1"/>
    <col min="10" max="10" width="19.5703125" style="1" customWidth="1"/>
    <col min="11" max="13" width="12.42578125" style="1" customWidth="1"/>
    <col min="14" max="14" width="16.5703125" style="1" customWidth="1"/>
    <col min="15" max="15" width="15.42578125" style="1" bestFit="1" customWidth="1"/>
    <col min="16" max="16" width="20.5703125" style="1" bestFit="1" customWidth="1"/>
    <col min="17" max="17" width="15.7109375" style="1" bestFit="1" customWidth="1"/>
    <col min="18" max="18" width="20" style="1" bestFit="1" customWidth="1"/>
    <col min="19"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25" customFormat="1" ht="18" customHeight="1" x14ac:dyDescent="0.2">
      <c r="A6" s="91" t="s">
        <v>71</v>
      </c>
      <c r="B6" s="91"/>
      <c r="C6" s="91"/>
      <c r="D6" s="91"/>
      <c r="E6" s="91"/>
      <c r="F6" s="91"/>
      <c r="G6" s="91"/>
      <c r="H6" s="91"/>
      <c r="I6" s="91"/>
      <c r="J6" s="91"/>
      <c r="K6" s="91"/>
      <c r="L6" s="91"/>
      <c r="M6" s="91"/>
      <c r="N6" s="91"/>
      <c r="O6" s="91"/>
      <c r="P6" s="91"/>
      <c r="Q6" s="91"/>
      <c r="R6" s="91"/>
      <c r="S6" s="91"/>
    </row>
    <row r="7" spans="1:19" s="25" customFormat="1" ht="18" customHeight="1" x14ac:dyDescent="0.2">
      <c r="A7" s="92" t="s">
        <v>0</v>
      </c>
      <c r="B7" s="92"/>
      <c r="C7" s="92"/>
      <c r="D7" s="92"/>
      <c r="E7" s="92"/>
      <c r="F7" s="92"/>
      <c r="G7" s="92"/>
      <c r="H7" s="92"/>
      <c r="I7" s="92"/>
      <c r="J7" s="92"/>
      <c r="K7" s="92"/>
      <c r="L7" s="92"/>
      <c r="M7" s="92"/>
      <c r="N7" s="92"/>
      <c r="O7" s="92"/>
      <c r="P7" s="92"/>
      <c r="Q7" s="92"/>
      <c r="R7" s="92"/>
      <c r="S7" s="92"/>
    </row>
    <row r="8" spans="1:19" s="25" customFormat="1" ht="15.75" x14ac:dyDescent="0.2">
      <c r="A8" s="26" t="s">
        <v>1</v>
      </c>
      <c r="B8" s="93"/>
      <c r="C8" s="93"/>
      <c r="D8" s="93"/>
      <c r="E8" s="93"/>
      <c r="F8" s="93"/>
      <c r="G8" s="5"/>
      <c r="H8" s="5"/>
      <c r="I8" s="5"/>
      <c r="J8" s="5"/>
    </row>
    <row r="9" spans="1:19" s="25" customFormat="1" ht="15.75" customHeight="1" x14ac:dyDescent="0.2">
      <c r="A9" s="5" t="s">
        <v>2</v>
      </c>
      <c r="B9" s="50" t="s">
        <v>76</v>
      </c>
      <c r="C9" s="41"/>
      <c r="D9" s="41"/>
      <c r="E9" s="5"/>
      <c r="F9" s="5"/>
      <c r="G9" s="5"/>
      <c r="H9" s="5"/>
      <c r="I9" s="5"/>
      <c r="J9" s="5"/>
      <c r="K9" s="26"/>
      <c r="L9" s="26"/>
      <c r="N9" s="6" t="s">
        <v>3</v>
      </c>
      <c r="O9" s="94" t="s">
        <v>75</v>
      </c>
      <c r="P9" s="94"/>
      <c r="Q9" s="94"/>
      <c r="R9" s="65"/>
      <c r="S9" s="65"/>
    </row>
    <row r="12" spans="1:19" s="7" customFormat="1" ht="13.5" customHeight="1" x14ac:dyDescent="0.2">
      <c r="A12" s="7">
        <v>1</v>
      </c>
      <c r="B12" s="7">
        <v>2</v>
      </c>
      <c r="C12" s="7">
        <v>3</v>
      </c>
      <c r="D12" s="7">
        <v>4</v>
      </c>
      <c r="E12" s="7">
        <v>5</v>
      </c>
      <c r="F12" s="7">
        <v>6</v>
      </c>
      <c r="G12" s="7">
        <v>7</v>
      </c>
      <c r="H12" s="7">
        <v>8</v>
      </c>
      <c r="I12" s="7">
        <v>9</v>
      </c>
      <c r="J12" s="7">
        <v>10</v>
      </c>
      <c r="K12" s="95">
        <v>11</v>
      </c>
      <c r="L12" s="95"/>
      <c r="M12" s="95"/>
      <c r="N12" s="95"/>
      <c r="O12" s="95"/>
      <c r="P12" s="95"/>
      <c r="Q12" s="95"/>
      <c r="R12" s="95"/>
      <c r="S12" s="7">
        <v>13</v>
      </c>
    </row>
    <row r="13" spans="1:19" s="8" customFormat="1" ht="46.5" customHeight="1" x14ac:dyDescent="0.2">
      <c r="A13" s="96" t="s">
        <v>4</v>
      </c>
      <c r="B13" s="96" t="s">
        <v>118</v>
      </c>
      <c r="C13" s="97" t="s">
        <v>6</v>
      </c>
      <c r="D13" s="96" t="s">
        <v>67</v>
      </c>
      <c r="E13" s="96"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6"/>
      <c r="F14" s="96"/>
      <c r="G14" s="96"/>
      <c r="H14" s="96"/>
      <c r="I14" s="96"/>
      <c r="J14" s="96"/>
      <c r="K14" s="96"/>
      <c r="L14" s="96"/>
      <c r="M14" s="96"/>
      <c r="N14" s="104"/>
      <c r="O14" s="24" t="s">
        <v>13</v>
      </c>
      <c r="P14" s="24" t="s">
        <v>14</v>
      </c>
      <c r="Q14" s="24" t="s">
        <v>15</v>
      </c>
      <c r="R14" s="24" t="s">
        <v>16</v>
      </c>
      <c r="S14" s="102"/>
    </row>
    <row r="15" spans="1:19" ht="36" x14ac:dyDescent="0.2">
      <c r="A15" s="103" t="s">
        <v>78</v>
      </c>
      <c r="B15" s="103" t="s">
        <v>84</v>
      </c>
      <c r="C15" s="42" t="s">
        <v>92</v>
      </c>
      <c r="D15" s="38" t="s">
        <v>13</v>
      </c>
      <c r="E15" s="37" t="s">
        <v>20</v>
      </c>
      <c r="F15" s="39"/>
      <c r="G15" s="39"/>
      <c r="H15" s="39"/>
      <c r="I15" s="39"/>
      <c r="J15" s="40">
        <v>0.5</v>
      </c>
      <c r="K15" s="40">
        <v>24</v>
      </c>
      <c r="L15" s="40">
        <v>32</v>
      </c>
      <c r="M15" s="40">
        <v>40</v>
      </c>
      <c r="N15" s="31">
        <f>+(((K15)+4*(L15)+(M15))/6)*1.07</f>
        <v>34.24</v>
      </c>
      <c r="O15" s="29">
        <f t="shared" ref="O15:R24" si="0">IF($D15=O$14,($J15*$N15),"")</f>
        <v>17.12</v>
      </c>
      <c r="P15" s="28" t="str">
        <f t="shared" si="0"/>
        <v/>
      </c>
      <c r="Q15" s="10" t="str">
        <f t="shared" si="0"/>
        <v/>
      </c>
      <c r="R15" s="10" t="str">
        <f t="shared" si="0"/>
        <v/>
      </c>
      <c r="S15" s="103">
        <f>+SUM(O15:R34)</f>
        <v>333.16233333333332</v>
      </c>
    </row>
    <row r="16" spans="1:19" ht="36" x14ac:dyDescent="0.2">
      <c r="A16" s="103"/>
      <c r="B16" s="103"/>
      <c r="C16" s="42" t="s">
        <v>96</v>
      </c>
      <c r="D16" s="38" t="s">
        <v>13</v>
      </c>
      <c r="E16" s="37" t="s">
        <v>20</v>
      </c>
      <c r="F16" s="39"/>
      <c r="G16" s="39"/>
      <c r="H16" s="39"/>
      <c r="I16" s="39"/>
      <c r="J16" s="40">
        <f>1/12</f>
        <v>8.3333333333333329E-2</v>
      </c>
      <c r="K16" s="40">
        <f>2*8</f>
        <v>16</v>
      </c>
      <c r="L16" s="40">
        <v>20</v>
      </c>
      <c r="M16" s="40">
        <v>24</v>
      </c>
      <c r="N16" s="31">
        <f>+(((K16)+4*(L16)+(M16))/6)*1.07</f>
        <v>21.400000000000002</v>
      </c>
      <c r="O16" s="10">
        <f t="shared" si="0"/>
        <v>1.7833333333333334</v>
      </c>
      <c r="P16" s="10" t="str">
        <f t="shared" si="0"/>
        <v/>
      </c>
      <c r="Q16" s="10" t="str">
        <f t="shared" si="0"/>
        <v/>
      </c>
      <c r="R16" s="10" t="str">
        <f t="shared" si="0"/>
        <v/>
      </c>
      <c r="S16" s="103"/>
    </row>
    <row r="17" spans="1:19" ht="36" x14ac:dyDescent="0.2">
      <c r="A17" s="103"/>
      <c r="B17" s="103"/>
      <c r="C17" s="42" t="s">
        <v>97</v>
      </c>
      <c r="D17" s="38" t="s">
        <v>13</v>
      </c>
      <c r="E17" s="37" t="s">
        <v>20</v>
      </c>
      <c r="F17" s="39"/>
      <c r="G17" s="39"/>
      <c r="H17" s="39"/>
      <c r="I17" s="39"/>
      <c r="J17" s="40">
        <f>1/12</f>
        <v>8.3333333333333329E-2</v>
      </c>
      <c r="K17" s="40">
        <v>8</v>
      </c>
      <c r="L17" s="40">
        <v>12</v>
      </c>
      <c r="M17" s="40">
        <v>16</v>
      </c>
      <c r="N17" s="31">
        <f t="shared" ref="N17:N51" si="1">+(((K17)+4*(L17)+(M17))/6)*1.07</f>
        <v>12.84</v>
      </c>
      <c r="O17" s="10">
        <f t="shared" si="0"/>
        <v>1.0699999999999998</v>
      </c>
      <c r="P17" s="10" t="str">
        <f t="shared" si="0"/>
        <v/>
      </c>
      <c r="Q17" s="10" t="str">
        <f t="shared" si="0"/>
        <v/>
      </c>
      <c r="R17" s="10" t="str">
        <f t="shared" si="0"/>
        <v/>
      </c>
      <c r="S17" s="103"/>
    </row>
    <row r="18" spans="1:19" ht="36" x14ac:dyDescent="0.2">
      <c r="A18" s="103"/>
      <c r="B18" s="103"/>
      <c r="C18" s="42" t="s">
        <v>98</v>
      </c>
      <c r="D18" s="38" t="s">
        <v>14</v>
      </c>
      <c r="E18" s="37" t="s">
        <v>20</v>
      </c>
      <c r="F18" s="39"/>
      <c r="G18" s="39"/>
      <c r="H18" s="39"/>
      <c r="I18" s="39"/>
      <c r="J18" s="40">
        <f>1/12</f>
        <v>8.3333333333333329E-2</v>
      </c>
      <c r="K18" s="40">
        <v>16</v>
      </c>
      <c r="L18" s="40">
        <v>20</v>
      </c>
      <c r="M18" s="40">
        <v>24</v>
      </c>
      <c r="N18" s="31">
        <f>+(((K18)+4*(L18)+(M18))/6)*1.07</f>
        <v>21.400000000000002</v>
      </c>
      <c r="O18" s="10" t="str">
        <f t="shared" si="0"/>
        <v/>
      </c>
      <c r="P18" s="30">
        <f t="shared" si="0"/>
        <v>1.7833333333333334</v>
      </c>
      <c r="Q18" s="10" t="str">
        <f t="shared" si="0"/>
        <v/>
      </c>
      <c r="R18" s="10" t="str">
        <f t="shared" si="0"/>
        <v/>
      </c>
      <c r="S18" s="103"/>
    </row>
    <row r="19" spans="1:19" ht="36" x14ac:dyDescent="0.2">
      <c r="A19" s="103"/>
      <c r="B19" s="103" t="s">
        <v>85</v>
      </c>
      <c r="C19" s="42" t="s">
        <v>93</v>
      </c>
      <c r="D19" s="38" t="s">
        <v>13</v>
      </c>
      <c r="E19" s="37" t="s">
        <v>20</v>
      </c>
      <c r="F19" s="39"/>
      <c r="G19" s="39"/>
      <c r="H19" s="39"/>
      <c r="I19" s="39"/>
      <c r="J19" s="40">
        <f>1/12</f>
        <v>8.3333333333333329E-2</v>
      </c>
      <c r="K19" s="40">
        <v>4</v>
      </c>
      <c r="L19" s="40">
        <v>6</v>
      </c>
      <c r="M19" s="40">
        <v>9</v>
      </c>
      <c r="N19" s="31">
        <f t="shared" si="1"/>
        <v>6.5983333333333336</v>
      </c>
      <c r="O19" s="10">
        <f t="shared" si="0"/>
        <v>0.54986111111111113</v>
      </c>
      <c r="P19" s="10" t="str">
        <f t="shared" si="0"/>
        <v/>
      </c>
      <c r="Q19" s="10" t="str">
        <f t="shared" si="0"/>
        <v/>
      </c>
      <c r="R19" s="10" t="str">
        <f t="shared" si="0"/>
        <v/>
      </c>
      <c r="S19" s="103"/>
    </row>
    <row r="20" spans="1:19" ht="36" x14ac:dyDescent="0.2">
      <c r="A20" s="103"/>
      <c r="B20" s="103"/>
      <c r="C20" s="42" t="s">
        <v>100</v>
      </c>
      <c r="D20" s="38" t="s">
        <v>14</v>
      </c>
      <c r="E20" s="37" t="s">
        <v>20</v>
      </c>
      <c r="F20" s="39"/>
      <c r="G20" s="39"/>
      <c r="H20" s="39"/>
      <c r="I20" s="39"/>
      <c r="J20" s="40">
        <v>2</v>
      </c>
      <c r="K20" s="40">
        <v>5</v>
      </c>
      <c r="L20" s="40">
        <v>7</v>
      </c>
      <c r="M20" s="40">
        <v>9</v>
      </c>
      <c r="N20" s="31">
        <f t="shared" si="1"/>
        <v>7.49</v>
      </c>
      <c r="O20" s="10" t="str">
        <f t="shared" si="0"/>
        <v/>
      </c>
      <c r="P20" s="10">
        <f t="shared" si="0"/>
        <v>14.98</v>
      </c>
      <c r="Q20" s="10" t="str">
        <f t="shared" si="0"/>
        <v/>
      </c>
      <c r="R20" s="10" t="str">
        <f t="shared" si="0"/>
        <v/>
      </c>
      <c r="S20" s="103"/>
    </row>
    <row r="21" spans="1:19" ht="36" x14ac:dyDescent="0.2">
      <c r="A21" s="103"/>
      <c r="B21" s="103"/>
      <c r="C21" s="42" t="s">
        <v>101</v>
      </c>
      <c r="D21" s="38" t="s">
        <v>14</v>
      </c>
      <c r="E21" s="37" t="s">
        <v>20</v>
      </c>
      <c r="F21" s="39"/>
      <c r="G21" s="39"/>
      <c r="H21" s="39"/>
      <c r="I21" s="39"/>
      <c r="J21" s="40">
        <v>5</v>
      </c>
      <c r="K21" s="40">
        <v>8</v>
      </c>
      <c r="L21" s="40">
        <v>16</v>
      </c>
      <c r="M21" s="40">
        <v>20</v>
      </c>
      <c r="N21" s="31">
        <f>+(((K21)+4*(L21)+(M21))/6)*1.07</f>
        <v>16.40666666666667</v>
      </c>
      <c r="O21" s="10" t="str">
        <f t="shared" si="0"/>
        <v/>
      </c>
      <c r="P21" s="10">
        <f t="shared" si="0"/>
        <v>82.033333333333346</v>
      </c>
      <c r="Q21" s="10" t="str">
        <f t="shared" si="0"/>
        <v/>
      </c>
      <c r="R21" s="10" t="str">
        <f t="shared" si="0"/>
        <v/>
      </c>
      <c r="S21" s="103"/>
    </row>
    <row r="22" spans="1:19" ht="36" x14ac:dyDescent="0.2">
      <c r="A22" s="103"/>
      <c r="B22" s="103" t="s">
        <v>86</v>
      </c>
      <c r="C22" s="42" t="s">
        <v>94</v>
      </c>
      <c r="D22" s="38" t="s">
        <v>13</v>
      </c>
      <c r="E22" s="37" t="s">
        <v>20</v>
      </c>
      <c r="F22" s="39"/>
      <c r="G22" s="39"/>
      <c r="H22" s="39"/>
      <c r="I22" s="39"/>
      <c r="J22" s="40">
        <v>3</v>
      </c>
      <c r="K22" s="40">
        <v>8</v>
      </c>
      <c r="L22" s="40">
        <v>15</v>
      </c>
      <c r="M22" s="40">
        <v>30</v>
      </c>
      <c r="N22" s="31">
        <f t="shared" si="1"/>
        <v>17.476666666666667</v>
      </c>
      <c r="O22" s="10">
        <f t="shared" si="0"/>
        <v>52.43</v>
      </c>
      <c r="P22" s="10" t="str">
        <f t="shared" si="0"/>
        <v/>
      </c>
      <c r="Q22" s="10" t="str">
        <f t="shared" si="0"/>
        <v/>
      </c>
      <c r="R22" s="10" t="str">
        <f t="shared" si="0"/>
        <v/>
      </c>
      <c r="S22" s="103"/>
    </row>
    <row r="23" spans="1:19" ht="36" x14ac:dyDescent="0.2">
      <c r="A23" s="103"/>
      <c r="B23" s="103"/>
      <c r="C23" s="42" t="s">
        <v>106</v>
      </c>
      <c r="D23" s="38" t="s">
        <v>14</v>
      </c>
      <c r="E23" s="37" t="s">
        <v>20</v>
      </c>
      <c r="F23" s="39"/>
      <c r="G23" s="39"/>
      <c r="H23" s="39"/>
      <c r="I23" s="39"/>
      <c r="J23" s="40">
        <f>24/12</f>
        <v>2</v>
      </c>
      <c r="K23" s="40">
        <v>18</v>
      </c>
      <c r="L23" s="40">
        <v>22</v>
      </c>
      <c r="M23" s="40">
        <v>30</v>
      </c>
      <c r="N23" s="31">
        <f>+(((K23)+4*(L23)+(M23))/6)*1.07</f>
        <v>24.253333333333337</v>
      </c>
      <c r="O23" s="10" t="str">
        <f t="shared" si="0"/>
        <v/>
      </c>
      <c r="P23" s="10">
        <f t="shared" si="0"/>
        <v>48.506666666666675</v>
      </c>
      <c r="Q23" s="10" t="str">
        <f t="shared" si="0"/>
        <v/>
      </c>
      <c r="R23" s="10" t="str">
        <f t="shared" si="0"/>
        <v/>
      </c>
      <c r="S23" s="103"/>
    </row>
    <row r="24" spans="1:19" ht="36" x14ac:dyDescent="0.2">
      <c r="A24" s="103"/>
      <c r="B24" s="103"/>
      <c r="C24" s="42" t="s">
        <v>102</v>
      </c>
      <c r="D24" s="38" t="s">
        <v>13</v>
      </c>
      <c r="E24" s="37" t="s">
        <v>20</v>
      </c>
      <c r="F24" s="39"/>
      <c r="G24" s="39"/>
      <c r="H24" s="39"/>
      <c r="I24" s="39"/>
      <c r="J24" s="40">
        <v>6</v>
      </c>
      <c r="K24" s="40">
        <v>2</v>
      </c>
      <c r="L24" s="40">
        <v>4</v>
      </c>
      <c r="M24" s="40">
        <v>7</v>
      </c>
      <c r="N24" s="31">
        <f t="shared" si="1"/>
        <v>4.4583333333333339</v>
      </c>
      <c r="O24" s="10">
        <f t="shared" si="0"/>
        <v>26.750000000000004</v>
      </c>
      <c r="P24" s="10" t="str">
        <f t="shared" si="0"/>
        <v/>
      </c>
      <c r="Q24" s="10" t="str">
        <f t="shared" si="0"/>
        <v/>
      </c>
      <c r="R24" s="10" t="str">
        <f t="shared" si="0"/>
        <v/>
      </c>
      <c r="S24" s="103"/>
    </row>
    <row r="25" spans="1:19" ht="36" x14ac:dyDescent="0.2">
      <c r="A25" s="103"/>
      <c r="B25" s="103" t="s">
        <v>87</v>
      </c>
      <c r="C25" s="42" t="s">
        <v>95</v>
      </c>
      <c r="D25" s="38" t="s">
        <v>14</v>
      </c>
      <c r="E25" s="37" t="s">
        <v>20</v>
      </c>
      <c r="F25" s="39"/>
      <c r="G25" s="39"/>
      <c r="H25" s="39"/>
      <c r="I25" s="39"/>
      <c r="J25" s="40">
        <f>24/12</f>
        <v>2</v>
      </c>
      <c r="K25" s="40">
        <v>4</v>
      </c>
      <c r="L25" s="40">
        <v>8</v>
      </c>
      <c r="M25" s="40">
        <v>12</v>
      </c>
      <c r="N25" s="31">
        <f>+(((K25)+4*(L25)+(M25))/6)*1.07</f>
        <v>8.56</v>
      </c>
      <c r="O25" s="10" t="str">
        <f t="shared" ref="O25:R30" si="2">IF($D25=O$14,($J25*$N25),"")</f>
        <v/>
      </c>
      <c r="P25" s="10">
        <f t="shared" si="2"/>
        <v>17.12</v>
      </c>
      <c r="Q25" s="10" t="str">
        <f t="shared" si="2"/>
        <v/>
      </c>
      <c r="R25" s="10" t="str">
        <f t="shared" si="2"/>
        <v/>
      </c>
      <c r="S25" s="103"/>
    </row>
    <row r="26" spans="1:19" ht="36" x14ac:dyDescent="0.2">
      <c r="A26" s="103"/>
      <c r="B26" s="103"/>
      <c r="C26" s="42" t="s">
        <v>105</v>
      </c>
      <c r="D26" s="38" t="s">
        <v>13</v>
      </c>
      <c r="E26" s="37" t="s">
        <v>20</v>
      </c>
      <c r="F26" s="39"/>
      <c r="G26" s="39"/>
      <c r="H26" s="39"/>
      <c r="I26" s="39"/>
      <c r="J26" s="40">
        <f>24/12</f>
        <v>2</v>
      </c>
      <c r="K26" s="40">
        <v>1</v>
      </c>
      <c r="L26" s="40">
        <v>2</v>
      </c>
      <c r="M26" s="40">
        <v>3</v>
      </c>
      <c r="N26" s="31">
        <f t="shared" si="1"/>
        <v>2.14</v>
      </c>
      <c r="O26" s="10">
        <f t="shared" si="2"/>
        <v>4.28</v>
      </c>
      <c r="P26" s="10" t="str">
        <f t="shared" si="2"/>
        <v/>
      </c>
      <c r="Q26" s="10" t="str">
        <f t="shared" si="2"/>
        <v/>
      </c>
      <c r="R26" s="10" t="str">
        <f t="shared" si="2"/>
        <v/>
      </c>
      <c r="S26" s="103"/>
    </row>
    <row r="27" spans="1:19" ht="36" x14ac:dyDescent="0.2">
      <c r="A27" s="103"/>
      <c r="B27" s="103"/>
      <c r="C27" s="42" t="s">
        <v>103</v>
      </c>
      <c r="D27" s="38" t="s">
        <v>13</v>
      </c>
      <c r="E27" s="37" t="s">
        <v>20</v>
      </c>
      <c r="F27" s="39"/>
      <c r="G27" s="39"/>
      <c r="H27" s="39"/>
      <c r="I27" s="39"/>
      <c r="J27" s="40">
        <f>24/12</f>
        <v>2</v>
      </c>
      <c r="K27" s="40">
        <f>5/60</f>
        <v>8.3333333333333329E-2</v>
      </c>
      <c r="L27" s="40">
        <f>5/60</f>
        <v>8.3333333333333329E-2</v>
      </c>
      <c r="M27" s="40">
        <f>6/60</f>
        <v>0.1</v>
      </c>
      <c r="N27" s="31">
        <f t="shared" si="1"/>
        <v>9.2138888888888881E-2</v>
      </c>
      <c r="O27" s="10">
        <f t="shared" si="2"/>
        <v>0.18427777777777776</v>
      </c>
      <c r="P27" s="10" t="str">
        <f t="shared" si="2"/>
        <v/>
      </c>
      <c r="Q27" s="10" t="str">
        <f t="shared" si="2"/>
        <v/>
      </c>
      <c r="R27" s="10" t="str">
        <f t="shared" si="2"/>
        <v/>
      </c>
      <c r="S27" s="103"/>
    </row>
    <row r="28" spans="1:19" ht="36" x14ac:dyDescent="0.2">
      <c r="A28" s="103"/>
      <c r="B28" s="103"/>
      <c r="C28" s="42" t="s">
        <v>99</v>
      </c>
      <c r="D28" s="38" t="s">
        <v>14</v>
      </c>
      <c r="E28" s="37" t="s">
        <v>20</v>
      </c>
      <c r="F28" s="39"/>
      <c r="G28" s="39"/>
      <c r="H28" s="39"/>
      <c r="I28" s="39"/>
      <c r="J28" s="40">
        <v>1</v>
      </c>
      <c r="K28" s="40">
        <v>2</v>
      </c>
      <c r="L28" s="40">
        <v>3</v>
      </c>
      <c r="M28" s="40">
        <v>4</v>
      </c>
      <c r="N28" s="31">
        <f t="shared" si="1"/>
        <v>3.21</v>
      </c>
      <c r="O28" s="10" t="str">
        <f t="shared" si="2"/>
        <v/>
      </c>
      <c r="P28" s="10">
        <f t="shared" si="2"/>
        <v>3.21</v>
      </c>
      <c r="Q28" s="10" t="str">
        <f t="shared" si="2"/>
        <v/>
      </c>
      <c r="R28" s="10" t="str">
        <f t="shared" si="2"/>
        <v/>
      </c>
      <c r="S28" s="103"/>
    </row>
    <row r="29" spans="1:19" ht="36" x14ac:dyDescent="0.2">
      <c r="A29" s="103"/>
      <c r="B29" s="103" t="s">
        <v>88</v>
      </c>
      <c r="C29" s="42" t="s">
        <v>108</v>
      </c>
      <c r="D29" s="38" t="s">
        <v>13</v>
      </c>
      <c r="E29" s="37" t="s">
        <v>20</v>
      </c>
      <c r="F29" s="39"/>
      <c r="G29" s="39"/>
      <c r="H29" s="39"/>
      <c r="I29" s="39"/>
      <c r="J29" s="40">
        <v>1</v>
      </c>
      <c r="K29" s="40">
        <v>1</v>
      </c>
      <c r="L29" s="40">
        <v>1.5</v>
      </c>
      <c r="M29" s="40">
        <v>2</v>
      </c>
      <c r="N29" s="31">
        <f t="shared" si="1"/>
        <v>1.605</v>
      </c>
      <c r="O29" s="10">
        <f t="shared" si="2"/>
        <v>1.605</v>
      </c>
      <c r="P29" s="10" t="str">
        <f t="shared" si="2"/>
        <v/>
      </c>
      <c r="Q29" s="10" t="str">
        <f t="shared" si="2"/>
        <v/>
      </c>
      <c r="R29" s="10" t="str">
        <f t="shared" si="2"/>
        <v/>
      </c>
      <c r="S29" s="103"/>
    </row>
    <row r="30" spans="1:19" ht="36" x14ac:dyDescent="0.2">
      <c r="A30" s="103"/>
      <c r="B30" s="103"/>
      <c r="C30" s="42" t="s">
        <v>109</v>
      </c>
      <c r="D30" s="38" t="s">
        <v>14</v>
      </c>
      <c r="E30" s="37" t="s">
        <v>20</v>
      </c>
      <c r="F30" s="39"/>
      <c r="G30" s="39"/>
      <c r="H30" s="39"/>
      <c r="I30" s="39"/>
      <c r="J30" s="40">
        <v>1</v>
      </c>
      <c r="K30" s="40">
        <v>4</v>
      </c>
      <c r="L30" s="40">
        <v>5</v>
      </c>
      <c r="M30" s="40">
        <v>8</v>
      </c>
      <c r="N30" s="31">
        <f>+(((K30)+4*(L30)+(M30))/6)*1.07</f>
        <v>5.706666666666667</v>
      </c>
      <c r="O30" s="10" t="str">
        <f t="shared" si="2"/>
        <v/>
      </c>
      <c r="P30" s="10">
        <f t="shared" si="2"/>
        <v>5.706666666666667</v>
      </c>
      <c r="Q30" s="10" t="str">
        <f t="shared" si="2"/>
        <v/>
      </c>
      <c r="R30" s="10" t="str">
        <f t="shared" si="2"/>
        <v/>
      </c>
      <c r="S30" s="103"/>
    </row>
    <row r="31" spans="1:19" ht="36" x14ac:dyDescent="0.2">
      <c r="A31" s="103"/>
      <c r="B31" s="103"/>
      <c r="C31" s="42" t="s">
        <v>104</v>
      </c>
      <c r="D31" s="38" t="s">
        <v>13</v>
      </c>
      <c r="E31" s="37" t="s">
        <v>20</v>
      </c>
      <c r="F31" s="39"/>
      <c r="G31" s="39"/>
      <c r="H31" s="39"/>
      <c r="I31" s="39"/>
      <c r="J31" s="40">
        <f>+(2*3)/12</f>
        <v>0.5</v>
      </c>
      <c r="K31" s="40">
        <v>2</v>
      </c>
      <c r="L31" s="40">
        <v>5</v>
      </c>
      <c r="M31" s="40">
        <v>8</v>
      </c>
      <c r="N31" s="31">
        <f t="shared" si="1"/>
        <v>5.3500000000000005</v>
      </c>
      <c r="O31" s="10">
        <f t="shared" ref="O31:R46" si="3">IF($D31=O$14,($J31*$N31),"")</f>
        <v>2.6750000000000003</v>
      </c>
      <c r="P31" s="10" t="str">
        <f t="shared" si="3"/>
        <v/>
      </c>
      <c r="Q31" s="10" t="str">
        <f t="shared" si="3"/>
        <v/>
      </c>
      <c r="R31" s="10" t="str">
        <f t="shared" si="3"/>
        <v/>
      </c>
      <c r="S31" s="103"/>
    </row>
    <row r="32" spans="1:19" ht="36" x14ac:dyDescent="0.2">
      <c r="A32" s="103"/>
      <c r="B32" s="103"/>
      <c r="C32" s="42" t="s">
        <v>107</v>
      </c>
      <c r="D32" s="38" t="s">
        <v>13</v>
      </c>
      <c r="E32" s="37" t="s">
        <v>20</v>
      </c>
      <c r="F32" s="39"/>
      <c r="G32" s="39"/>
      <c r="H32" s="39"/>
      <c r="I32" s="39"/>
      <c r="J32" s="40">
        <f>37/12</f>
        <v>3.0833333333333335</v>
      </c>
      <c r="K32" s="40">
        <v>1</v>
      </c>
      <c r="L32" s="40">
        <v>2</v>
      </c>
      <c r="M32" s="40">
        <v>5</v>
      </c>
      <c r="N32" s="31">
        <f>+(((K32)+4*(L32)+(M32))/6)*1.07</f>
        <v>2.496666666666667</v>
      </c>
      <c r="O32" s="10">
        <f t="shared" si="3"/>
        <v>7.6980555555555572</v>
      </c>
      <c r="P32" s="10" t="str">
        <f t="shared" si="3"/>
        <v/>
      </c>
      <c r="Q32" s="10" t="str">
        <f t="shared" si="3"/>
        <v/>
      </c>
      <c r="R32" s="10" t="str">
        <f t="shared" si="3"/>
        <v/>
      </c>
      <c r="S32" s="103"/>
    </row>
    <row r="33" spans="1:19" ht="36" x14ac:dyDescent="0.2">
      <c r="A33" s="103"/>
      <c r="B33" s="103"/>
      <c r="C33" s="42" t="s">
        <v>110</v>
      </c>
      <c r="D33" s="38" t="s">
        <v>13</v>
      </c>
      <c r="E33" s="37" t="s">
        <v>20</v>
      </c>
      <c r="F33" s="39"/>
      <c r="G33" s="39"/>
      <c r="H33" s="39"/>
      <c r="I33" s="39"/>
      <c r="J33" s="40">
        <f>37/12</f>
        <v>3.0833333333333335</v>
      </c>
      <c r="K33" s="40">
        <v>3</v>
      </c>
      <c r="L33" s="40">
        <v>8</v>
      </c>
      <c r="M33" s="40">
        <v>12</v>
      </c>
      <c r="N33" s="31">
        <f t="shared" si="1"/>
        <v>8.3816666666666677</v>
      </c>
      <c r="O33" s="10">
        <f t="shared" si="3"/>
        <v>25.843472222222228</v>
      </c>
      <c r="P33" s="10" t="str">
        <f t="shared" si="3"/>
        <v/>
      </c>
      <c r="Q33" s="10" t="str">
        <f t="shared" si="3"/>
        <v/>
      </c>
      <c r="R33" s="10" t="str">
        <f t="shared" si="3"/>
        <v/>
      </c>
      <c r="S33" s="103"/>
    </row>
    <row r="34" spans="1:19" ht="36" x14ac:dyDescent="0.2">
      <c r="A34" s="103"/>
      <c r="B34" s="103"/>
      <c r="C34" s="42" t="s">
        <v>111</v>
      </c>
      <c r="D34" s="38" t="s">
        <v>13</v>
      </c>
      <c r="E34" s="37" t="s">
        <v>20</v>
      </c>
      <c r="F34" s="39"/>
      <c r="G34" s="39"/>
      <c r="H34" s="39"/>
      <c r="I34" s="39"/>
      <c r="J34" s="40">
        <v>4</v>
      </c>
      <c r="K34" s="40">
        <v>2</v>
      </c>
      <c r="L34" s="40">
        <f>4</f>
        <v>4</v>
      </c>
      <c r="M34" s="40">
        <v>7</v>
      </c>
      <c r="N34" s="31">
        <f t="shared" si="1"/>
        <v>4.4583333333333339</v>
      </c>
      <c r="O34" s="10">
        <f t="shared" si="3"/>
        <v>17.833333333333336</v>
      </c>
      <c r="P34" s="10" t="str">
        <f t="shared" si="3"/>
        <v/>
      </c>
      <c r="Q34" s="10" t="str">
        <f t="shared" si="3"/>
        <v/>
      </c>
      <c r="R34" s="10" t="str">
        <f t="shared" si="3"/>
        <v/>
      </c>
      <c r="S34" s="103"/>
    </row>
    <row r="35" spans="1:19" s="12" customFormat="1" ht="36" x14ac:dyDescent="0.2">
      <c r="A35" s="103" t="s">
        <v>79</v>
      </c>
      <c r="B35" s="103" t="s">
        <v>81</v>
      </c>
      <c r="C35" s="37"/>
      <c r="D35" s="38" t="s">
        <v>14</v>
      </c>
      <c r="E35" s="37" t="s">
        <v>20</v>
      </c>
      <c r="F35" s="39"/>
      <c r="G35" s="39"/>
      <c r="H35" s="39"/>
      <c r="I35" s="39"/>
      <c r="J35" s="40">
        <v>2</v>
      </c>
      <c r="K35" s="40">
        <v>2</v>
      </c>
      <c r="L35" s="40">
        <v>3</v>
      </c>
      <c r="M35" s="40">
        <v>4</v>
      </c>
      <c r="N35" s="31">
        <f t="shared" si="1"/>
        <v>3.21</v>
      </c>
      <c r="O35" s="11" t="str">
        <f t="shared" si="3"/>
        <v/>
      </c>
      <c r="P35" s="11">
        <f t="shared" si="3"/>
        <v>6.42</v>
      </c>
      <c r="Q35" s="11" t="str">
        <f t="shared" si="3"/>
        <v/>
      </c>
      <c r="R35" s="11" t="str">
        <f t="shared" si="3"/>
        <v/>
      </c>
      <c r="S35" s="103">
        <f>+SUM(O35:R38)</f>
        <v>38.549722222222222</v>
      </c>
    </row>
    <row r="36" spans="1:19" s="12" customFormat="1" ht="36" x14ac:dyDescent="0.2">
      <c r="A36" s="103"/>
      <c r="B36" s="103"/>
      <c r="C36" s="37"/>
      <c r="D36" s="38" t="s">
        <v>13</v>
      </c>
      <c r="E36" s="37" t="s">
        <v>20</v>
      </c>
      <c r="F36" s="39"/>
      <c r="G36" s="39"/>
      <c r="H36" s="39"/>
      <c r="I36" s="39"/>
      <c r="J36" s="40">
        <v>1</v>
      </c>
      <c r="K36" s="40">
        <v>2</v>
      </c>
      <c r="L36" s="40">
        <v>3</v>
      </c>
      <c r="M36" s="40">
        <v>6</v>
      </c>
      <c r="N36" s="31">
        <f>+(((K36)+4*(L36)+(M36))/6)*1.07</f>
        <v>3.5666666666666669</v>
      </c>
      <c r="O36" s="11">
        <f t="shared" si="3"/>
        <v>3.5666666666666669</v>
      </c>
      <c r="P36" s="11" t="str">
        <f t="shared" si="3"/>
        <v/>
      </c>
      <c r="Q36" s="11" t="str">
        <f t="shared" si="3"/>
        <v/>
      </c>
      <c r="R36" s="11" t="str">
        <f t="shared" si="3"/>
        <v/>
      </c>
      <c r="S36" s="103"/>
    </row>
    <row r="37" spans="1:19" s="12" customFormat="1" ht="36" x14ac:dyDescent="0.2">
      <c r="A37" s="103"/>
      <c r="B37" s="103"/>
      <c r="C37" s="37"/>
      <c r="D37" s="38" t="s">
        <v>14</v>
      </c>
      <c r="E37" s="37" t="s">
        <v>20</v>
      </c>
      <c r="F37" s="39"/>
      <c r="G37" s="39"/>
      <c r="H37" s="39"/>
      <c r="I37" s="39"/>
      <c r="J37" s="40">
        <v>1</v>
      </c>
      <c r="K37" s="40">
        <v>16</v>
      </c>
      <c r="L37" s="40">
        <v>24</v>
      </c>
      <c r="M37" s="40">
        <f>8*5</f>
        <v>40</v>
      </c>
      <c r="N37" s="31">
        <f>+(((K37)+4*(L37)+(M37))/6)*1.07</f>
        <v>27.106666666666666</v>
      </c>
      <c r="O37" s="11" t="str">
        <f t="shared" si="3"/>
        <v/>
      </c>
      <c r="P37" s="11">
        <f t="shared" si="3"/>
        <v>27.106666666666666</v>
      </c>
      <c r="Q37" s="11" t="str">
        <f t="shared" si="3"/>
        <v/>
      </c>
      <c r="R37" s="11" t="str">
        <f t="shared" si="3"/>
        <v/>
      </c>
      <c r="S37" s="103"/>
    </row>
    <row r="38" spans="1:19" s="12" customFormat="1" ht="36" x14ac:dyDescent="0.2">
      <c r="A38" s="103"/>
      <c r="B38" s="103"/>
      <c r="C38" s="37"/>
      <c r="D38" s="38" t="s">
        <v>13</v>
      </c>
      <c r="E38" s="37" t="s">
        <v>20</v>
      </c>
      <c r="F38" s="39"/>
      <c r="G38" s="39"/>
      <c r="H38" s="39"/>
      <c r="I38" s="39"/>
      <c r="J38" s="40">
        <v>0.16666666666666666</v>
      </c>
      <c r="K38" s="40">
        <v>2</v>
      </c>
      <c r="L38" s="40">
        <v>8</v>
      </c>
      <c r="M38" s="40">
        <v>15</v>
      </c>
      <c r="N38" s="31">
        <f t="shared" si="1"/>
        <v>8.7383333333333333</v>
      </c>
      <c r="O38" s="11">
        <f t="shared" si="3"/>
        <v>1.4563888888888887</v>
      </c>
      <c r="P38" s="11" t="str">
        <f t="shared" si="3"/>
        <v/>
      </c>
      <c r="Q38" s="11" t="str">
        <f t="shared" si="3"/>
        <v/>
      </c>
      <c r="R38" s="11" t="str">
        <f t="shared" si="3"/>
        <v/>
      </c>
      <c r="S38" s="103"/>
    </row>
    <row r="39" spans="1:19" ht="36" x14ac:dyDescent="0.2">
      <c r="A39" s="103"/>
      <c r="B39" s="103" t="s">
        <v>82</v>
      </c>
      <c r="C39" s="37"/>
      <c r="D39" s="38" t="s">
        <v>13</v>
      </c>
      <c r="E39" s="37" t="s">
        <v>20</v>
      </c>
      <c r="F39" s="39"/>
      <c r="G39" s="39"/>
      <c r="H39" s="39"/>
      <c r="I39" s="39"/>
      <c r="J39" s="40">
        <f t="shared" ref="J39:J44" si="4">1/12</f>
        <v>8.3333333333333329E-2</v>
      </c>
      <c r="K39" s="40">
        <f>4*8</f>
        <v>32</v>
      </c>
      <c r="L39" s="40">
        <v>34</v>
      </c>
      <c r="M39" s="40">
        <f>5*8</f>
        <v>40</v>
      </c>
      <c r="N39" s="31">
        <f t="shared" si="1"/>
        <v>37.093333333333334</v>
      </c>
      <c r="O39" s="10">
        <f t="shared" si="3"/>
        <v>3.0911111111111111</v>
      </c>
      <c r="P39" s="10" t="str">
        <f t="shared" si="3"/>
        <v/>
      </c>
      <c r="Q39" s="10" t="str">
        <f t="shared" si="3"/>
        <v/>
      </c>
      <c r="R39" s="10" t="str">
        <f t="shared" si="3"/>
        <v/>
      </c>
      <c r="S39" s="103">
        <f>+SUM(O39:R45)</f>
        <v>19.51263888888889</v>
      </c>
    </row>
    <row r="40" spans="1:19" ht="36" x14ac:dyDescent="0.2">
      <c r="A40" s="103"/>
      <c r="B40" s="103"/>
      <c r="C40" s="37"/>
      <c r="D40" s="38" t="s">
        <v>13</v>
      </c>
      <c r="E40" s="37" t="s">
        <v>20</v>
      </c>
      <c r="F40" s="39"/>
      <c r="G40" s="39"/>
      <c r="H40" s="39"/>
      <c r="I40" s="39"/>
      <c r="J40" s="40">
        <f t="shared" si="4"/>
        <v>8.3333333333333329E-2</v>
      </c>
      <c r="K40" s="40">
        <f>4*8</f>
        <v>32</v>
      </c>
      <c r="L40" s="40">
        <v>36</v>
      </c>
      <c r="M40" s="40">
        <f>5*8</f>
        <v>40</v>
      </c>
      <c r="N40" s="31">
        <f>+(((K40)+4*(L40)+(M40))/6)*1.07</f>
        <v>38.520000000000003</v>
      </c>
      <c r="O40" s="10">
        <f t="shared" si="3"/>
        <v>3.21</v>
      </c>
      <c r="P40" s="10" t="str">
        <f t="shared" si="3"/>
        <v/>
      </c>
      <c r="Q40" s="10" t="str">
        <f t="shared" si="3"/>
        <v/>
      </c>
      <c r="R40" s="10" t="str">
        <f t="shared" si="3"/>
        <v/>
      </c>
      <c r="S40" s="103"/>
    </row>
    <row r="41" spans="1:19" ht="36" x14ac:dyDescent="0.2">
      <c r="A41" s="103"/>
      <c r="B41" s="103"/>
      <c r="C41" s="37"/>
      <c r="D41" s="38" t="s">
        <v>14</v>
      </c>
      <c r="E41" s="37" t="s">
        <v>20</v>
      </c>
      <c r="F41" s="39"/>
      <c r="G41" s="39"/>
      <c r="H41" s="39"/>
      <c r="I41" s="39"/>
      <c r="J41" s="40">
        <f t="shared" si="4"/>
        <v>8.3333333333333329E-2</v>
      </c>
      <c r="K41" s="40">
        <v>3</v>
      </c>
      <c r="L41" s="40">
        <v>4</v>
      </c>
      <c r="M41" s="40">
        <v>6</v>
      </c>
      <c r="N41" s="31">
        <f>+(((K41)+4*(L41)+(M41))/6)*1.07</f>
        <v>4.4583333333333339</v>
      </c>
      <c r="O41" s="10" t="str">
        <f t="shared" si="3"/>
        <v/>
      </c>
      <c r="P41" s="10">
        <f t="shared" si="3"/>
        <v>0.37152777777777779</v>
      </c>
      <c r="Q41" s="10" t="str">
        <f t="shared" si="3"/>
        <v/>
      </c>
      <c r="R41" s="10" t="str">
        <f t="shared" si="3"/>
        <v/>
      </c>
      <c r="S41" s="103"/>
    </row>
    <row r="42" spans="1:19" ht="36" x14ac:dyDescent="0.2">
      <c r="A42" s="103"/>
      <c r="B42" s="103" t="s">
        <v>83</v>
      </c>
      <c r="C42" s="37"/>
      <c r="D42" s="38" t="s">
        <v>13</v>
      </c>
      <c r="E42" s="37" t="s">
        <v>20</v>
      </c>
      <c r="F42" s="39"/>
      <c r="G42" s="39"/>
      <c r="H42" s="39"/>
      <c r="I42" s="39"/>
      <c r="J42" s="40">
        <f t="shared" si="4"/>
        <v>8.3333333333333329E-2</v>
      </c>
      <c r="K42" s="40">
        <v>2</v>
      </c>
      <c r="L42" s="40">
        <v>5</v>
      </c>
      <c r="M42" s="40">
        <v>8</v>
      </c>
      <c r="N42" s="31">
        <f t="shared" si="1"/>
        <v>5.3500000000000005</v>
      </c>
      <c r="O42" s="10">
        <f t="shared" si="3"/>
        <v>0.44583333333333336</v>
      </c>
      <c r="P42" s="10" t="str">
        <f t="shared" si="3"/>
        <v/>
      </c>
      <c r="Q42" s="10" t="str">
        <f t="shared" si="3"/>
        <v/>
      </c>
      <c r="R42" s="10" t="str">
        <f t="shared" si="3"/>
        <v/>
      </c>
      <c r="S42" s="103"/>
    </row>
    <row r="43" spans="1:19" ht="36" x14ac:dyDescent="0.2">
      <c r="A43" s="103"/>
      <c r="B43" s="103"/>
      <c r="C43" s="37"/>
      <c r="D43" s="38" t="s">
        <v>14</v>
      </c>
      <c r="E43" s="37" t="s">
        <v>20</v>
      </c>
      <c r="F43" s="39"/>
      <c r="G43" s="39"/>
      <c r="H43" s="39"/>
      <c r="I43" s="39"/>
      <c r="J43" s="40">
        <f t="shared" si="4"/>
        <v>8.3333333333333329E-2</v>
      </c>
      <c r="K43" s="40">
        <v>8</v>
      </c>
      <c r="L43" s="40">
        <v>16</v>
      </c>
      <c r="M43" s="40">
        <v>24</v>
      </c>
      <c r="N43" s="31">
        <f>+(((K43)+4*(L43)+(M43))/6)*1.07</f>
        <v>17.12</v>
      </c>
      <c r="O43" s="10" t="str">
        <f t="shared" si="3"/>
        <v/>
      </c>
      <c r="P43" s="10">
        <f t="shared" si="3"/>
        <v>1.4266666666666667</v>
      </c>
      <c r="Q43" s="10" t="str">
        <f t="shared" si="3"/>
        <v/>
      </c>
      <c r="R43" s="10" t="str">
        <f t="shared" si="3"/>
        <v/>
      </c>
      <c r="S43" s="103"/>
    </row>
    <row r="44" spans="1:19" ht="36" x14ac:dyDescent="0.2">
      <c r="A44" s="103"/>
      <c r="B44" s="103"/>
      <c r="C44" s="37"/>
      <c r="D44" s="38" t="s">
        <v>13</v>
      </c>
      <c r="E44" s="37" t="s">
        <v>20</v>
      </c>
      <c r="F44" s="39"/>
      <c r="G44" s="39"/>
      <c r="H44" s="39"/>
      <c r="I44" s="39"/>
      <c r="J44" s="40">
        <f t="shared" si="4"/>
        <v>8.3333333333333329E-2</v>
      </c>
      <c r="K44" s="40">
        <v>2</v>
      </c>
      <c r="L44" s="40">
        <v>3</v>
      </c>
      <c r="M44" s="40">
        <v>4</v>
      </c>
      <c r="N44" s="31">
        <f t="shared" si="1"/>
        <v>3.21</v>
      </c>
      <c r="O44" s="10">
        <f t="shared" si="3"/>
        <v>0.26749999999999996</v>
      </c>
      <c r="P44" s="10" t="str">
        <f t="shared" si="3"/>
        <v/>
      </c>
      <c r="Q44" s="10" t="str">
        <f t="shared" si="3"/>
        <v/>
      </c>
      <c r="R44" s="10" t="str">
        <f t="shared" si="3"/>
        <v/>
      </c>
      <c r="S44" s="103"/>
    </row>
    <row r="45" spans="1:19" ht="36" x14ac:dyDescent="0.2">
      <c r="A45" s="103"/>
      <c r="B45" s="103"/>
      <c r="C45" s="37"/>
      <c r="D45" s="38" t="s">
        <v>13</v>
      </c>
      <c r="E45" s="37" t="s">
        <v>20</v>
      </c>
      <c r="F45" s="39"/>
      <c r="G45" s="39"/>
      <c r="H45" s="39"/>
      <c r="I45" s="39"/>
      <c r="J45" s="40">
        <v>4</v>
      </c>
      <c r="K45" s="40">
        <v>2</v>
      </c>
      <c r="L45" s="40">
        <v>2.5</v>
      </c>
      <c r="M45" s="40">
        <v>3</v>
      </c>
      <c r="N45" s="31">
        <f t="shared" si="1"/>
        <v>2.6750000000000003</v>
      </c>
      <c r="O45" s="10">
        <f t="shared" si="3"/>
        <v>10.700000000000001</v>
      </c>
      <c r="P45" s="10" t="str">
        <f t="shared" si="3"/>
        <v/>
      </c>
      <c r="Q45" s="10" t="str">
        <f t="shared" si="3"/>
        <v/>
      </c>
      <c r="R45" s="10" t="str">
        <f t="shared" si="3"/>
        <v/>
      </c>
      <c r="S45" s="103"/>
    </row>
    <row r="46" spans="1:19" ht="36" x14ac:dyDescent="0.2">
      <c r="A46" s="103" t="s">
        <v>80</v>
      </c>
      <c r="B46" s="103" t="s">
        <v>89</v>
      </c>
      <c r="C46" s="37"/>
      <c r="D46" s="38" t="s">
        <v>13</v>
      </c>
      <c r="E46" s="37" t="s">
        <v>20</v>
      </c>
      <c r="F46" s="39"/>
      <c r="G46" s="39"/>
      <c r="H46" s="39"/>
      <c r="I46" s="39"/>
      <c r="J46" s="40">
        <f t="shared" ref="J46:J51" si="5">4/12</f>
        <v>0.33333333333333331</v>
      </c>
      <c r="K46" s="40">
        <v>1</v>
      </c>
      <c r="L46" s="40">
        <v>3</v>
      </c>
      <c r="M46" s="40">
        <v>4</v>
      </c>
      <c r="N46" s="31">
        <f t="shared" si="1"/>
        <v>3.0316666666666672</v>
      </c>
      <c r="O46" s="10">
        <f t="shared" si="3"/>
        <v>1.0105555555555557</v>
      </c>
      <c r="P46" s="10" t="str">
        <f t="shared" si="3"/>
        <v/>
      </c>
      <c r="Q46" s="10" t="str">
        <f t="shared" si="3"/>
        <v/>
      </c>
      <c r="R46" s="10" t="str">
        <f t="shared" si="3"/>
        <v/>
      </c>
      <c r="S46" s="103">
        <f>+SUM(O46:R51)</f>
        <v>85.641611111111104</v>
      </c>
    </row>
    <row r="47" spans="1:19" ht="36" x14ac:dyDescent="0.2">
      <c r="A47" s="103"/>
      <c r="B47" s="103"/>
      <c r="C47" s="37"/>
      <c r="D47" s="38" t="s">
        <v>14</v>
      </c>
      <c r="E47" s="37" t="s">
        <v>20</v>
      </c>
      <c r="F47" s="39"/>
      <c r="G47" s="39"/>
      <c r="H47" s="39"/>
      <c r="I47" s="39"/>
      <c r="J47" s="40">
        <v>3</v>
      </c>
      <c r="K47" s="40">
        <v>16</v>
      </c>
      <c r="L47" s="40">
        <v>24</v>
      </c>
      <c r="M47" s="40">
        <f>8*5</f>
        <v>40</v>
      </c>
      <c r="N47" s="31">
        <f>+(((K47)+4*(L47)+(M47))/6)*1.07</f>
        <v>27.106666666666666</v>
      </c>
      <c r="O47" s="10" t="str">
        <f t="shared" ref="O47:R51" si="6">IF($D47=O$14,($J47*$N47),"")</f>
        <v/>
      </c>
      <c r="P47" s="10">
        <f t="shared" si="6"/>
        <v>81.319999999999993</v>
      </c>
      <c r="Q47" s="10" t="str">
        <f t="shared" si="6"/>
        <v/>
      </c>
      <c r="R47" s="10" t="str">
        <f t="shared" si="6"/>
        <v/>
      </c>
      <c r="S47" s="103"/>
    </row>
    <row r="48" spans="1:19" ht="36" x14ac:dyDescent="0.2">
      <c r="A48" s="103"/>
      <c r="B48" s="103" t="s">
        <v>90</v>
      </c>
      <c r="C48" s="37"/>
      <c r="D48" s="38" t="s">
        <v>13</v>
      </c>
      <c r="E48" s="37" t="s">
        <v>20</v>
      </c>
      <c r="F48" s="39"/>
      <c r="G48" s="39"/>
      <c r="H48" s="39"/>
      <c r="I48" s="39"/>
      <c r="J48" s="40">
        <f t="shared" si="5"/>
        <v>0.33333333333333331</v>
      </c>
      <c r="K48" s="40">
        <v>1</v>
      </c>
      <c r="L48" s="40">
        <v>3</v>
      </c>
      <c r="M48" s="40">
        <v>4</v>
      </c>
      <c r="N48" s="31">
        <f t="shared" si="1"/>
        <v>3.0316666666666672</v>
      </c>
      <c r="O48" s="10">
        <f t="shared" si="6"/>
        <v>1.0105555555555557</v>
      </c>
      <c r="P48" s="10" t="str">
        <f t="shared" si="6"/>
        <v/>
      </c>
      <c r="Q48" s="10" t="str">
        <f t="shared" si="6"/>
        <v/>
      </c>
      <c r="R48" s="10" t="str">
        <f t="shared" si="6"/>
        <v/>
      </c>
      <c r="S48" s="103"/>
    </row>
    <row r="49" spans="1:19" ht="36" x14ac:dyDescent="0.2">
      <c r="A49" s="103"/>
      <c r="B49" s="103"/>
      <c r="C49" s="37"/>
      <c r="D49" s="38" t="s">
        <v>13</v>
      </c>
      <c r="E49" s="37" t="s">
        <v>20</v>
      </c>
      <c r="F49" s="39"/>
      <c r="G49" s="39"/>
      <c r="H49" s="39"/>
      <c r="I49" s="39"/>
      <c r="J49" s="40">
        <f t="shared" si="5"/>
        <v>0.33333333333333331</v>
      </c>
      <c r="K49" s="40">
        <v>1</v>
      </c>
      <c r="L49" s="40">
        <v>2</v>
      </c>
      <c r="M49" s="40">
        <v>3</v>
      </c>
      <c r="N49" s="31">
        <f t="shared" si="1"/>
        <v>2.14</v>
      </c>
      <c r="O49" s="10">
        <f t="shared" si="6"/>
        <v>0.71333333333333337</v>
      </c>
      <c r="P49" s="10" t="str">
        <f t="shared" si="6"/>
        <v/>
      </c>
      <c r="Q49" s="10" t="str">
        <f t="shared" si="6"/>
        <v/>
      </c>
      <c r="R49" s="10" t="str">
        <f t="shared" si="6"/>
        <v/>
      </c>
      <c r="S49" s="103"/>
    </row>
    <row r="50" spans="1:19" ht="36" x14ac:dyDescent="0.2">
      <c r="A50" s="103"/>
      <c r="B50" s="103" t="s">
        <v>91</v>
      </c>
      <c r="C50" s="37"/>
      <c r="D50" s="38" t="s">
        <v>13</v>
      </c>
      <c r="E50" s="37" t="s">
        <v>20</v>
      </c>
      <c r="F50" s="39"/>
      <c r="G50" s="39"/>
      <c r="H50" s="39"/>
      <c r="I50" s="39"/>
      <c r="J50" s="40">
        <f t="shared" si="5"/>
        <v>0.33333333333333331</v>
      </c>
      <c r="K50" s="40">
        <v>1</v>
      </c>
      <c r="L50" s="40">
        <v>4</v>
      </c>
      <c r="M50" s="40">
        <v>5</v>
      </c>
      <c r="N50" s="31">
        <f t="shared" si="1"/>
        <v>3.9233333333333333</v>
      </c>
      <c r="O50" s="10">
        <f t="shared" si="6"/>
        <v>1.3077777777777777</v>
      </c>
      <c r="P50" s="10" t="str">
        <f t="shared" si="6"/>
        <v/>
      </c>
      <c r="Q50" s="10" t="str">
        <f t="shared" si="6"/>
        <v/>
      </c>
      <c r="R50" s="10" t="str">
        <f t="shared" si="6"/>
        <v/>
      </c>
      <c r="S50" s="103"/>
    </row>
    <row r="51" spans="1:19" ht="36" x14ac:dyDescent="0.2">
      <c r="A51" s="103"/>
      <c r="B51" s="103"/>
      <c r="C51" s="37"/>
      <c r="D51" s="38" t="s">
        <v>13</v>
      </c>
      <c r="E51" s="37" t="s">
        <v>20</v>
      </c>
      <c r="F51" s="39"/>
      <c r="G51" s="39"/>
      <c r="H51" s="39"/>
      <c r="I51" s="39"/>
      <c r="J51" s="40">
        <f t="shared" si="5"/>
        <v>0.33333333333333331</v>
      </c>
      <c r="K51" s="40">
        <v>0.5</v>
      </c>
      <c r="L51" s="40">
        <v>0.8</v>
      </c>
      <c r="M51" s="40">
        <v>1</v>
      </c>
      <c r="N51" s="31">
        <f t="shared" si="1"/>
        <v>0.83816666666666673</v>
      </c>
      <c r="O51" s="10">
        <f t="shared" si="6"/>
        <v>0.27938888888888891</v>
      </c>
      <c r="P51" s="10" t="str">
        <f t="shared" si="6"/>
        <v/>
      </c>
      <c r="Q51" s="10" t="str">
        <f t="shared" si="6"/>
        <v/>
      </c>
      <c r="R51" s="10" t="str">
        <f t="shared" si="6"/>
        <v/>
      </c>
      <c r="S51" s="103"/>
    </row>
    <row r="52" spans="1:19" ht="12.75" x14ac:dyDescent="0.2">
      <c r="A52" s="105" t="s">
        <v>60</v>
      </c>
      <c r="B52" s="105"/>
      <c r="C52" s="105"/>
      <c r="D52" s="105"/>
      <c r="E52" s="105"/>
      <c r="F52" s="105"/>
      <c r="G52" s="105"/>
      <c r="H52" s="105"/>
      <c r="I52" s="105"/>
      <c r="J52" s="105"/>
      <c r="K52" s="105"/>
      <c r="L52" s="105"/>
      <c r="M52" s="105"/>
      <c r="N52" s="105"/>
      <c r="O52" s="32">
        <f>+SUM(O15:O51)</f>
        <v>186.88144444444444</v>
      </c>
      <c r="P52" s="32">
        <f t="shared" ref="P52:S52" si="7">+SUM(P15:P51)</f>
        <v>289.98486111111112</v>
      </c>
      <c r="Q52" s="32">
        <f t="shared" si="7"/>
        <v>0</v>
      </c>
      <c r="R52" s="32">
        <f t="shared" si="7"/>
        <v>0</v>
      </c>
      <c r="S52" s="32">
        <f t="shared" si="7"/>
        <v>476.86630555555553</v>
      </c>
    </row>
    <row r="53" spans="1:19" ht="12.75" x14ac:dyDescent="0.2">
      <c r="A53" s="106" t="s">
        <v>66</v>
      </c>
      <c r="B53" s="106"/>
      <c r="C53" s="106"/>
      <c r="D53" s="106"/>
      <c r="E53" s="106"/>
      <c r="F53" s="106"/>
      <c r="G53" s="106"/>
      <c r="H53" s="106"/>
      <c r="I53" s="106"/>
      <c r="J53" s="106"/>
      <c r="K53" s="106"/>
      <c r="L53" s="106"/>
      <c r="M53" s="106"/>
      <c r="N53" s="106"/>
      <c r="O53" s="27">
        <f t="shared" ref="O53:S53" si="8">ROUND(O52/167,0)</f>
        <v>1</v>
      </c>
      <c r="P53" s="27">
        <f t="shared" si="8"/>
        <v>2</v>
      </c>
      <c r="Q53" s="27">
        <f t="shared" si="8"/>
        <v>0</v>
      </c>
      <c r="R53" s="27">
        <f t="shared" si="8"/>
        <v>0</v>
      </c>
      <c r="S53" s="27">
        <f t="shared" si="8"/>
        <v>3</v>
      </c>
    </row>
  </sheetData>
  <autoFilter ref="A14:S53"/>
  <mergeCells count="43">
    <mergeCell ref="M13:M14"/>
    <mergeCell ref="B15:B18"/>
    <mergeCell ref="B19:B21"/>
    <mergeCell ref="B22:B24"/>
    <mergeCell ref="B25:B28"/>
    <mergeCell ref="A52:N52"/>
    <mergeCell ref="A53:N53"/>
    <mergeCell ref="A15:A34"/>
    <mergeCell ref="A35:A45"/>
    <mergeCell ref="A46:A51"/>
    <mergeCell ref="B39:B41"/>
    <mergeCell ref="B42:B45"/>
    <mergeCell ref="B46:B47"/>
    <mergeCell ref="B48:B49"/>
    <mergeCell ref="B50:B51"/>
    <mergeCell ref="B35:B38"/>
    <mergeCell ref="B29:B34"/>
    <mergeCell ref="S13:S14"/>
    <mergeCell ref="S15:S34"/>
    <mergeCell ref="S46:S51"/>
    <mergeCell ref="S35:S45"/>
    <mergeCell ref="N13:N14"/>
    <mergeCell ref="O9:Q9"/>
    <mergeCell ref="K12:N12"/>
    <mergeCell ref="O12:R12"/>
    <mergeCell ref="A13:A14"/>
    <mergeCell ref="B13:B14"/>
    <mergeCell ref="C13:C14"/>
    <mergeCell ref="D13:D14"/>
    <mergeCell ref="E13:E14"/>
    <mergeCell ref="F13:F14"/>
    <mergeCell ref="G13:G14"/>
    <mergeCell ref="I13:I14"/>
    <mergeCell ref="H13:H14"/>
    <mergeCell ref="J13:J14"/>
    <mergeCell ref="K13:K14"/>
    <mergeCell ref="L13:L14"/>
    <mergeCell ref="O13:R13"/>
    <mergeCell ref="A4:S4"/>
    <mergeCell ref="A5:S5"/>
    <mergeCell ref="A6:S6"/>
    <mergeCell ref="A7:S7"/>
    <mergeCell ref="B8:F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S53"/>
  <sheetViews>
    <sheetView topLeftCell="A2" zoomScale="55" zoomScaleNormal="55" workbookViewId="0">
      <selection activeCell="B9" sqref="B9"/>
    </sheetView>
  </sheetViews>
  <sheetFormatPr baseColWidth="10" defaultColWidth="11.42578125" defaultRowHeight="9" x14ac:dyDescent="0.2"/>
  <cols>
    <col min="1" max="1" width="19.85546875" style="1" customWidth="1"/>
    <col min="2" max="2" width="30.28515625" style="1" bestFit="1" customWidth="1"/>
    <col min="3" max="3" width="31.140625" style="2" customWidth="1"/>
    <col min="4" max="4" width="25.7109375" style="1" customWidth="1"/>
    <col min="5" max="5" width="60.28515625" style="2" customWidth="1"/>
    <col min="6" max="6" width="16.140625" style="1" customWidth="1"/>
    <col min="7" max="7" width="9.140625" style="1" bestFit="1" customWidth="1"/>
    <col min="8" max="8" width="8.5703125" style="1" customWidth="1"/>
    <col min="9" max="9" width="13" style="1" customWidth="1"/>
    <col min="10" max="10" width="19.5703125" style="1" customWidth="1"/>
    <col min="11" max="11" width="7.140625" style="1" bestFit="1" customWidth="1"/>
    <col min="12" max="12" width="7.7109375" style="1" bestFit="1" customWidth="1"/>
    <col min="13" max="13" width="6.85546875" style="1" bestFit="1" customWidth="1"/>
    <col min="14" max="14" width="16.5703125" style="1" customWidth="1"/>
    <col min="15" max="15" width="16.85546875" style="1" bestFit="1" customWidth="1"/>
    <col min="16" max="16" width="22.42578125" style="1" bestFit="1" customWidth="1"/>
    <col min="17" max="17" width="17.140625" style="1" bestFit="1" customWidth="1"/>
    <col min="18" max="18" width="21.85546875" style="1" bestFit="1" customWidth="1"/>
    <col min="19" max="19" width="18.42578125" style="1" customWidth="1"/>
    <col min="20"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3" customFormat="1" ht="18" customHeight="1" x14ac:dyDescent="0.2">
      <c r="A6" s="91" t="s">
        <v>71</v>
      </c>
      <c r="B6" s="91"/>
      <c r="C6" s="91"/>
      <c r="D6" s="91"/>
      <c r="E6" s="91"/>
      <c r="F6" s="91"/>
      <c r="G6" s="91"/>
      <c r="H6" s="91"/>
      <c r="I6" s="91"/>
      <c r="J6" s="91"/>
      <c r="K6" s="91"/>
      <c r="L6" s="91"/>
      <c r="M6" s="91"/>
      <c r="N6" s="91"/>
      <c r="O6" s="91"/>
      <c r="P6" s="91"/>
      <c r="Q6" s="91"/>
      <c r="R6" s="91"/>
      <c r="S6" s="91"/>
    </row>
    <row r="7" spans="1:19" s="3" customFormat="1" ht="18" customHeight="1" x14ac:dyDescent="0.2">
      <c r="A7" s="92" t="s">
        <v>0</v>
      </c>
      <c r="B7" s="92"/>
      <c r="C7" s="92"/>
      <c r="D7" s="92"/>
      <c r="E7" s="92"/>
      <c r="F7" s="92"/>
      <c r="G7" s="92"/>
      <c r="H7" s="92"/>
      <c r="I7" s="92"/>
      <c r="J7" s="92"/>
      <c r="K7" s="92"/>
      <c r="L7" s="92"/>
      <c r="M7" s="92"/>
      <c r="N7" s="92"/>
      <c r="O7" s="92"/>
      <c r="P7" s="92"/>
      <c r="Q7" s="92"/>
      <c r="R7" s="92"/>
      <c r="S7" s="92"/>
    </row>
    <row r="8" spans="1:19" s="3" customFormat="1" ht="15.75" x14ac:dyDescent="0.2">
      <c r="A8" s="4" t="s">
        <v>1</v>
      </c>
      <c r="B8" s="93"/>
      <c r="C8" s="93"/>
      <c r="D8" s="93"/>
      <c r="E8" s="93"/>
      <c r="F8" s="93"/>
      <c r="G8" s="5"/>
      <c r="H8" s="5"/>
      <c r="I8" s="5"/>
      <c r="J8" s="5"/>
      <c r="K8" s="47"/>
    </row>
    <row r="9" spans="1:19" s="3" customFormat="1" ht="15.75" customHeight="1" x14ac:dyDescent="0.2">
      <c r="A9" s="5" t="s">
        <v>2</v>
      </c>
      <c r="B9" s="66" t="s">
        <v>120</v>
      </c>
      <c r="C9" s="41"/>
      <c r="D9" s="41"/>
      <c r="E9" s="48"/>
      <c r="F9" s="5"/>
      <c r="G9" s="5"/>
      <c r="H9" s="5"/>
      <c r="I9" s="5"/>
      <c r="J9" s="5"/>
      <c r="K9" s="47"/>
      <c r="L9" s="4"/>
      <c r="N9" s="6" t="s">
        <v>3</v>
      </c>
      <c r="O9" s="94" t="s">
        <v>75</v>
      </c>
      <c r="P9" s="94"/>
      <c r="Q9" s="94"/>
      <c r="R9" s="65"/>
    </row>
    <row r="12" spans="1:19" s="7" customFormat="1" ht="13.5" customHeight="1" x14ac:dyDescent="0.2">
      <c r="A12" s="7">
        <v>1</v>
      </c>
      <c r="B12" s="7">
        <v>2</v>
      </c>
      <c r="C12" s="7">
        <v>3</v>
      </c>
      <c r="D12" s="7">
        <v>4</v>
      </c>
      <c r="E12" s="7">
        <v>5</v>
      </c>
      <c r="F12" s="7">
        <v>6</v>
      </c>
      <c r="G12" s="7">
        <v>7</v>
      </c>
      <c r="I12" s="7">
        <v>8</v>
      </c>
      <c r="J12" s="7">
        <v>9</v>
      </c>
      <c r="K12" s="95">
        <v>10</v>
      </c>
      <c r="L12" s="95"/>
      <c r="M12" s="95"/>
      <c r="N12" s="95"/>
      <c r="O12" s="95"/>
      <c r="P12" s="95"/>
      <c r="Q12" s="95"/>
      <c r="R12" s="95"/>
      <c r="S12" s="7">
        <v>12</v>
      </c>
    </row>
    <row r="13" spans="1:19" s="8" customFormat="1" ht="46.5" customHeight="1" x14ac:dyDescent="0.2">
      <c r="A13" s="96" t="s">
        <v>4</v>
      </c>
      <c r="B13" s="96" t="s">
        <v>5</v>
      </c>
      <c r="C13" s="97" t="s">
        <v>6</v>
      </c>
      <c r="D13" s="96" t="s">
        <v>67</v>
      </c>
      <c r="E13" s="97"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8"/>
      <c r="F14" s="96"/>
      <c r="G14" s="96"/>
      <c r="H14" s="96"/>
      <c r="I14" s="96"/>
      <c r="J14" s="96"/>
      <c r="K14" s="96"/>
      <c r="L14" s="96"/>
      <c r="M14" s="96"/>
      <c r="N14" s="104"/>
      <c r="O14" s="9" t="s">
        <v>13</v>
      </c>
      <c r="P14" s="24" t="s">
        <v>14</v>
      </c>
      <c r="Q14" s="9" t="s">
        <v>15</v>
      </c>
      <c r="R14" s="9" t="s">
        <v>16</v>
      </c>
      <c r="S14" s="102"/>
    </row>
    <row r="15" spans="1:19" ht="60" x14ac:dyDescent="0.2">
      <c r="A15" s="108" t="s">
        <v>17</v>
      </c>
      <c r="B15" s="111" t="s">
        <v>18</v>
      </c>
      <c r="C15" s="51" t="s">
        <v>19</v>
      </c>
      <c r="D15" s="52" t="s">
        <v>13</v>
      </c>
      <c r="E15" s="51" t="s">
        <v>20</v>
      </c>
      <c r="F15" s="53"/>
      <c r="G15" s="53"/>
      <c r="H15" s="53"/>
      <c r="I15" s="53"/>
      <c r="J15" s="54">
        <v>0.5</v>
      </c>
      <c r="K15" s="54">
        <v>24</v>
      </c>
      <c r="L15" s="54">
        <v>32</v>
      </c>
      <c r="M15" s="54">
        <v>40</v>
      </c>
      <c r="N15" s="55">
        <f>+(((K15)+4*(L15)+(M15))/6)*1.07</f>
        <v>34.24</v>
      </c>
      <c r="O15" s="57">
        <f t="shared" ref="O15:R24" si="0">IF($D15=O$14,($J15*$N15),"")</f>
        <v>17.12</v>
      </c>
      <c r="P15" s="58" t="str">
        <f t="shared" si="0"/>
        <v/>
      </c>
      <c r="Q15" s="56" t="str">
        <f t="shared" si="0"/>
        <v/>
      </c>
      <c r="R15" s="56" t="str">
        <f t="shared" si="0"/>
        <v/>
      </c>
      <c r="S15" s="114">
        <f>+SUM(O15:R34)</f>
        <v>333.16233333333332</v>
      </c>
    </row>
    <row r="16" spans="1:19" ht="60" x14ac:dyDescent="0.2">
      <c r="A16" s="109"/>
      <c r="B16" s="112"/>
      <c r="C16" s="51" t="s">
        <v>21</v>
      </c>
      <c r="D16" s="52" t="s">
        <v>13</v>
      </c>
      <c r="E16" s="51" t="s">
        <v>20</v>
      </c>
      <c r="F16" s="53"/>
      <c r="G16" s="53"/>
      <c r="H16" s="53"/>
      <c r="I16" s="53"/>
      <c r="J16" s="54">
        <f>1/12</f>
        <v>8.3333333333333329E-2</v>
      </c>
      <c r="K16" s="54">
        <f>2*8</f>
        <v>16</v>
      </c>
      <c r="L16" s="54">
        <v>20</v>
      </c>
      <c r="M16" s="54">
        <v>24</v>
      </c>
      <c r="N16" s="55">
        <f>+(((K16)+4*(L16)+(M16))/6)*1.07</f>
        <v>21.400000000000002</v>
      </c>
      <c r="O16" s="56">
        <f t="shared" si="0"/>
        <v>1.7833333333333334</v>
      </c>
      <c r="P16" s="56" t="str">
        <f t="shared" si="0"/>
        <v/>
      </c>
      <c r="Q16" s="56" t="str">
        <f t="shared" si="0"/>
        <v/>
      </c>
      <c r="R16" s="56" t="str">
        <f t="shared" si="0"/>
        <v/>
      </c>
      <c r="S16" s="115"/>
    </row>
    <row r="17" spans="1:19" ht="60" x14ac:dyDescent="0.2">
      <c r="A17" s="109"/>
      <c r="B17" s="112"/>
      <c r="C17" s="51" t="s">
        <v>22</v>
      </c>
      <c r="D17" s="52" t="s">
        <v>13</v>
      </c>
      <c r="E17" s="51" t="s">
        <v>20</v>
      </c>
      <c r="F17" s="53"/>
      <c r="G17" s="53"/>
      <c r="H17" s="53"/>
      <c r="I17" s="53"/>
      <c r="J17" s="54">
        <f>1/12</f>
        <v>8.3333333333333329E-2</v>
      </c>
      <c r="K17" s="54">
        <v>8</v>
      </c>
      <c r="L17" s="54">
        <v>12</v>
      </c>
      <c r="M17" s="54">
        <v>16</v>
      </c>
      <c r="N17" s="55">
        <f t="shared" ref="N17:N51" si="1">+(((K17)+4*(L17)+(M17))/6)*1.07</f>
        <v>12.84</v>
      </c>
      <c r="O17" s="56">
        <f t="shared" si="0"/>
        <v>1.0699999999999998</v>
      </c>
      <c r="P17" s="56" t="str">
        <f t="shared" si="0"/>
        <v/>
      </c>
      <c r="Q17" s="56" t="str">
        <f t="shared" si="0"/>
        <v/>
      </c>
      <c r="R17" s="56" t="str">
        <f t="shared" si="0"/>
        <v/>
      </c>
      <c r="S17" s="115"/>
    </row>
    <row r="18" spans="1:19" ht="60" x14ac:dyDescent="0.2">
      <c r="A18" s="109"/>
      <c r="B18" s="112"/>
      <c r="C18" s="51" t="s">
        <v>23</v>
      </c>
      <c r="D18" s="52" t="s">
        <v>14</v>
      </c>
      <c r="E18" s="51" t="s">
        <v>20</v>
      </c>
      <c r="F18" s="53"/>
      <c r="G18" s="53"/>
      <c r="H18" s="53"/>
      <c r="I18" s="53"/>
      <c r="J18" s="54">
        <f>1/12</f>
        <v>8.3333333333333329E-2</v>
      </c>
      <c r="K18" s="54">
        <v>16</v>
      </c>
      <c r="L18" s="54">
        <v>20</v>
      </c>
      <c r="M18" s="54">
        <v>24</v>
      </c>
      <c r="N18" s="55">
        <f>+(((K18)+4*(L18)+(M18))/6)*1.07</f>
        <v>21.400000000000002</v>
      </c>
      <c r="O18" s="56" t="str">
        <f t="shared" si="0"/>
        <v/>
      </c>
      <c r="P18" s="59">
        <f t="shared" si="0"/>
        <v>1.7833333333333334</v>
      </c>
      <c r="Q18" s="56" t="str">
        <f t="shared" si="0"/>
        <v/>
      </c>
      <c r="R18" s="56" t="str">
        <f t="shared" si="0"/>
        <v/>
      </c>
      <c r="S18" s="115"/>
    </row>
    <row r="19" spans="1:19" ht="60" x14ac:dyDescent="0.2">
      <c r="A19" s="109"/>
      <c r="B19" s="112"/>
      <c r="C19" s="51" t="s">
        <v>24</v>
      </c>
      <c r="D19" s="52" t="s">
        <v>13</v>
      </c>
      <c r="E19" s="51" t="s">
        <v>20</v>
      </c>
      <c r="F19" s="53"/>
      <c r="G19" s="53"/>
      <c r="H19" s="53"/>
      <c r="I19" s="53"/>
      <c r="J19" s="54">
        <f>1/12</f>
        <v>8.3333333333333329E-2</v>
      </c>
      <c r="K19" s="54">
        <v>4</v>
      </c>
      <c r="L19" s="54">
        <v>6</v>
      </c>
      <c r="M19" s="54">
        <v>9</v>
      </c>
      <c r="N19" s="55">
        <f t="shared" si="1"/>
        <v>6.5983333333333336</v>
      </c>
      <c r="O19" s="56">
        <f t="shared" si="0"/>
        <v>0.54986111111111113</v>
      </c>
      <c r="P19" s="56" t="str">
        <f t="shared" si="0"/>
        <v/>
      </c>
      <c r="Q19" s="56" t="str">
        <f t="shared" si="0"/>
        <v/>
      </c>
      <c r="R19" s="56" t="str">
        <f t="shared" si="0"/>
        <v/>
      </c>
      <c r="S19" s="115"/>
    </row>
    <row r="20" spans="1:19" ht="60" x14ac:dyDescent="0.2">
      <c r="A20" s="109"/>
      <c r="B20" s="112"/>
      <c r="C20" s="51" t="s">
        <v>25</v>
      </c>
      <c r="D20" s="52" t="s">
        <v>14</v>
      </c>
      <c r="E20" s="51" t="s">
        <v>20</v>
      </c>
      <c r="F20" s="53"/>
      <c r="G20" s="53"/>
      <c r="H20" s="53"/>
      <c r="I20" s="53"/>
      <c r="J20" s="54">
        <v>2</v>
      </c>
      <c r="K20" s="54">
        <v>5</v>
      </c>
      <c r="L20" s="54">
        <v>7</v>
      </c>
      <c r="M20" s="54">
        <v>9</v>
      </c>
      <c r="N20" s="55">
        <f t="shared" si="1"/>
        <v>7.49</v>
      </c>
      <c r="O20" s="56" t="str">
        <f t="shared" si="0"/>
        <v/>
      </c>
      <c r="P20" s="56">
        <f t="shared" si="0"/>
        <v>14.98</v>
      </c>
      <c r="Q20" s="56" t="str">
        <f t="shared" si="0"/>
        <v/>
      </c>
      <c r="R20" s="56" t="str">
        <f t="shared" si="0"/>
        <v/>
      </c>
      <c r="S20" s="115"/>
    </row>
    <row r="21" spans="1:19" ht="60" x14ac:dyDescent="0.2">
      <c r="A21" s="109"/>
      <c r="B21" s="112"/>
      <c r="C21" s="51" t="s">
        <v>26</v>
      </c>
      <c r="D21" s="52" t="s">
        <v>14</v>
      </c>
      <c r="E21" s="51" t="s">
        <v>20</v>
      </c>
      <c r="F21" s="53"/>
      <c r="G21" s="53"/>
      <c r="H21" s="53"/>
      <c r="I21" s="53"/>
      <c r="J21" s="54">
        <v>5</v>
      </c>
      <c r="K21" s="54">
        <v>8</v>
      </c>
      <c r="L21" s="54">
        <v>16</v>
      </c>
      <c r="M21" s="54">
        <v>20</v>
      </c>
      <c r="N21" s="55">
        <f>+(((K21)+4*(L21)+(M21))/6)*1.07</f>
        <v>16.40666666666667</v>
      </c>
      <c r="O21" s="56" t="str">
        <f t="shared" si="0"/>
        <v/>
      </c>
      <c r="P21" s="56">
        <f t="shared" si="0"/>
        <v>82.033333333333346</v>
      </c>
      <c r="Q21" s="56" t="str">
        <f t="shared" si="0"/>
        <v/>
      </c>
      <c r="R21" s="56" t="str">
        <f t="shared" si="0"/>
        <v/>
      </c>
      <c r="S21" s="115"/>
    </row>
    <row r="22" spans="1:19" ht="60" x14ac:dyDescent="0.2">
      <c r="A22" s="109"/>
      <c r="B22" s="112"/>
      <c r="C22" s="51" t="s">
        <v>27</v>
      </c>
      <c r="D22" s="52" t="s">
        <v>13</v>
      </c>
      <c r="E22" s="51" t="s">
        <v>20</v>
      </c>
      <c r="F22" s="53"/>
      <c r="G22" s="53"/>
      <c r="H22" s="53"/>
      <c r="I22" s="53"/>
      <c r="J22" s="54">
        <v>3</v>
      </c>
      <c r="K22" s="54">
        <v>8</v>
      </c>
      <c r="L22" s="54">
        <v>15</v>
      </c>
      <c r="M22" s="54">
        <v>30</v>
      </c>
      <c r="N22" s="55">
        <f t="shared" si="1"/>
        <v>17.476666666666667</v>
      </c>
      <c r="O22" s="56">
        <f t="shared" si="0"/>
        <v>52.43</v>
      </c>
      <c r="P22" s="56" t="str">
        <f t="shared" si="0"/>
        <v/>
      </c>
      <c r="Q22" s="56" t="str">
        <f t="shared" si="0"/>
        <v/>
      </c>
      <c r="R22" s="56" t="str">
        <f t="shared" si="0"/>
        <v/>
      </c>
      <c r="S22" s="115"/>
    </row>
    <row r="23" spans="1:19" ht="60" x14ac:dyDescent="0.2">
      <c r="A23" s="109"/>
      <c r="B23" s="112"/>
      <c r="C23" s="51" t="s">
        <v>28</v>
      </c>
      <c r="D23" s="52" t="s">
        <v>14</v>
      </c>
      <c r="E23" s="51" t="s">
        <v>20</v>
      </c>
      <c r="F23" s="53"/>
      <c r="G23" s="53"/>
      <c r="H23" s="53"/>
      <c r="I23" s="53"/>
      <c r="J23" s="54">
        <f>24/12</f>
        <v>2</v>
      </c>
      <c r="K23" s="54">
        <v>18</v>
      </c>
      <c r="L23" s="54">
        <v>22</v>
      </c>
      <c r="M23" s="54">
        <v>30</v>
      </c>
      <c r="N23" s="55">
        <f>+(((K23)+4*(L23)+(M23))/6)*1.07</f>
        <v>24.253333333333337</v>
      </c>
      <c r="O23" s="56" t="str">
        <f t="shared" si="0"/>
        <v/>
      </c>
      <c r="P23" s="56">
        <f t="shared" si="0"/>
        <v>48.506666666666675</v>
      </c>
      <c r="Q23" s="56" t="str">
        <f t="shared" si="0"/>
        <v/>
      </c>
      <c r="R23" s="56" t="str">
        <f t="shared" si="0"/>
        <v/>
      </c>
      <c r="S23" s="115"/>
    </row>
    <row r="24" spans="1:19" ht="60" x14ac:dyDescent="0.2">
      <c r="A24" s="109"/>
      <c r="B24" s="112"/>
      <c r="C24" s="51" t="s">
        <v>29</v>
      </c>
      <c r="D24" s="52" t="s">
        <v>13</v>
      </c>
      <c r="E24" s="51" t="s">
        <v>20</v>
      </c>
      <c r="F24" s="53"/>
      <c r="G24" s="53"/>
      <c r="H24" s="53"/>
      <c r="I24" s="53"/>
      <c r="J24" s="54">
        <v>6</v>
      </c>
      <c r="K24" s="54">
        <v>2</v>
      </c>
      <c r="L24" s="54">
        <v>4</v>
      </c>
      <c r="M24" s="54">
        <v>7</v>
      </c>
      <c r="N24" s="55">
        <f t="shared" si="1"/>
        <v>4.4583333333333339</v>
      </c>
      <c r="O24" s="56">
        <f t="shared" si="0"/>
        <v>26.750000000000004</v>
      </c>
      <c r="P24" s="56" t="str">
        <f t="shared" si="0"/>
        <v/>
      </c>
      <c r="Q24" s="56" t="str">
        <f t="shared" si="0"/>
        <v/>
      </c>
      <c r="R24" s="56" t="str">
        <f t="shared" si="0"/>
        <v/>
      </c>
      <c r="S24" s="115"/>
    </row>
    <row r="25" spans="1:19" ht="60" x14ac:dyDescent="0.2">
      <c r="A25" s="109"/>
      <c r="B25" s="112"/>
      <c r="C25" s="51" t="s">
        <v>30</v>
      </c>
      <c r="D25" s="52" t="s">
        <v>14</v>
      </c>
      <c r="E25" s="51" t="s">
        <v>20</v>
      </c>
      <c r="F25" s="53"/>
      <c r="G25" s="53"/>
      <c r="H25" s="53"/>
      <c r="I25" s="53"/>
      <c r="J25" s="54">
        <f>24/12</f>
        <v>2</v>
      </c>
      <c r="K25" s="54">
        <v>4</v>
      </c>
      <c r="L25" s="54">
        <v>8</v>
      </c>
      <c r="M25" s="54">
        <v>12</v>
      </c>
      <c r="N25" s="55">
        <f>+(((K25)+4*(L25)+(M25))/6)*1.07</f>
        <v>8.56</v>
      </c>
      <c r="O25" s="56" t="str">
        <f t="shared" ref="O25:R34" si="2">IF($D25=O$14,($J25*$N25),"")</f>
        <v/>
      </c>
      <c r="P25" s="56">
        <f t="shared" si="2"/>
        <v>17.12</v>
      </c>
      <c r="Q25" s="56" t="str">
        <f t="shared" si="2"/>
        <v/>
      </c>
      <c r="R25" s="56" t="str">
        <f t="shared" si="2"/>
        <v/>
      </c>
      <c r="S25" s="115"/>
    </row>
    <row r="26" spans="1:19" ht="60" x14ac:dyDescent="0.2">
      <c r="A26" s="109"/>
      <c r="B26" s="112"/>
      <c r="C26" s="51" t="s">
        <v>31</v>
      </c>
      <c r="D26" s="52" t="s">
        <v>13</v>
      </c>
      <c r="E26" s="51" t="s">
        <v>20</v>
      </c>
      <c r="F26" s="53"/>
      <c r="G26" s="53"/>
      <c r="H26" s="53"/>
      <c r="I26" s="53"/>
      <c r="J26" s="54">
        <f>24/12</f>
        <v>2</v>
      </c>
      <c r="K26" s="54">
        <v>1</v>
      </c>
      <c r="L26" s="54">
        <v>2</v>
      </c>
      <c r="M26" s="54">
        <v>3</v>
      </c>
      <c r="N26" s="55">
        <f t="shared" si="1"/>
        <v>2.14</v>
      </c>
      <c r="O26" s="56">
        <f t="shared" si="2"/>
        <v>4.28</v>
      </c>
      <c r="P26" s="56" t="str">
        <f t="shared" si="2"/>
        <v/>
      </c>
      <c r="Q26" s="56" t="str">
        <f t="shared" si="2"/>
        <v/>
      </c>
      <c r="R26" s="56" t="str">
        <f t="shared" si="2"/>
        <v/>
      </c>
      <c r="S26" s="115"/>
    </row>
    <row r="27" spans="1:19" ht="60" hidden="1" x14ac:dyDescent="0.2">
      <c r="A27" s="109"/>
      <c r="B27" s="112"/>
      <c r="C27" s="51" t="s">
        <v>32</v>
      </c>
      <c r="D27" s="52" t="s">
        <v>13</v>
      </c>
      <c r="E27" s="51" t="s">
        <v>20</v>
      </c>
      <c r="F27" s="53"/>
      <c r="G27" s="53"/>
      <c r="H27" s="53"/>
      <c r="I27" s="53"/>
      <c r="J27" s="54">
        <f>24/12</f>
        <v>2</v>
      </c>
      <c r="K27" s="54">
        <f>5/60</f>
        <v>8.3333333333333329E-2</v>
      </c>
      <c r="L27" s="54">
        <f>5/60</f>
        <v>8.3333333333333329E-2</v>
      </c>
      <c r="M27" s="54">
        <f>6/60</f>
        <v>0.1</v>
      </c>
      <c r="N27" s="55">
        <f t="shared" si="1"/>
        <v>9.2138888888888881E-2</v>
      </c>
      <c r="O27" s="56">
        <f t="shared" si="2"/>
        <v>0.18427777777777776</v>
      </c>
      <c r="P27" s="56" t="str">
        <f t="shared" si="2"/>
        <v/>
      </c>
      <c r="Q27" s="56" t="str">
        <f t="shared" si="2"/>
        <v/>
      </c>
      <c r="R27" s="56" t="str">
        <f t="shared" si="2"/>
        <v/>
      </c>
      <c r="S27" s="115"/>
    </row>
    <row r="28" spans="1:19" ht="60" hidden="1" x14ac:dyDescent="0.2">
      <c r="A28" s="109"/>
      <c r="B28" s="112"/>
      <c r="C28" s="51" t="s">
        <v>33</v>
      </c>
      <c r="D28" s="52" t="s">
        <v>14</v>
      </c>
      <c r="E28" s="51" t="s">
        <v>20</v>
      </c>
      <c r="F28" s="53"/>
      <c r="G28" s="53"/>
      <c r="H28" s="53"/>
      <c r="I28" s="53"/>
      <c r="J28" s="54">
        <v>1</v>
      </c>
      <c r="K28" s="54">
        <v>2</v>
      </c>
      <c r="L28" s="54">
        <v>3</v>
      </c>
      <c r="M28" s="54">
        <v>4</v>
      </c>
      <c r="N28" s="55">
        <f t="shared" si="1"/>
        <v>3.21</v>
      </c>
      <c r="O28" s="56" t="str">
        <f t="shared" si="2"/>
        <v/>
      </c>
      <c r="P28" s="56">
        <f t="shared" si="2"/>
        <v>3.21</v>
      </c>
      <c r="Q28" s="56" t="str">
        <f t="shared" si="2"/>
        <v/>
      </c>
      <c r="R28" s="56" t="str">
        <f t="shared" si="2"/>
        <v/>
      </c>
      <c r="S28" s="115"/>
    </row>
    <row r="29" spans="1:19" ht="60" hidden="1" x14ac:dyDescent="0.2">
      <c r="A29" s="109"/>
      <c r="B29" s="112"/>
      <c r="C29" s="51" t="s">
        <v>34</v>
      </c>
      <c r="D29" s="52" t="s">
        <v>13</v>
      </c>
      <c r="E29" s="51" t="s">
        <v>20</v>
      </c>
      <c r="F29" s="53"/>
      <c r="G29" s="53"/>
      <c r="H29" s="53"/>
      <c r="I29" s="53"/>
      <c r="J29" s="54">
        <v>1</v>
      </c>
      <c r="K29" s="54">
        <v>1</v>
      </c>
      <c r="L29" s="54">
        <v>1.5</v>
      </c>
      <c r="M29" s="54">
        <v>2</v>
      </c>
      <c r="N29" s="55">
        <f t="shared" si="1"/>
        <v>1.605</v>
      </c>
      <c r="O29" s="56">
        <f t="shared" si="2"/>
        <v>1.605</v>
      </c>
      <c r="P29" s="56" t="str">
        <f t="shared" si="2"/>
        <v/>
      </c>
      <c r="Q29" s="56" t="str">
        <f t="shared" si="2"/>
        <v/>
      </c>
      <c r="R29" s="56" t="str">
        <f t="shared" si="2"/>
        <v/>
      </c>
      <c r="S29" s="115"/>
    </row>
    <row r="30" spans="1:19" ht="60" hidden="1" x14ac:dyDescent="0.2">
      <c r="A30" s="109"/>
      <c r="B30" s="112"/>
      <c r="C30" s="51" t="s">
        <v>35</v>
      </c>
      <c r="D30" s="52" t="s">
        <v>14</v>
      </c>
      <c r="E30" s="51" t="s">
        <v>20</v>
      </c>
      <c r="F30" s="53"/>
      <c r="G30" s="53"/>
      <c r="H30" s="53"/>
      <c r="I30" s="53"/>
      <c r="J30" s="54">
        <v>1</v>
      </c>
      <c r="K30" s="54">
        <v>4</v>
      </c>
      <c r="L30" s="54">
        <v>5</v>
      </c>
      <c r="M30" s="54">
        <v>8</v>
      </c>
      <c r="N30" s="55">
        <f>+(((K30)+4*(L30)+(M30))/6)*1.07</f>
        <v>5.706666666666667</v>
      </c>
      <c r="O30" s="56" t="str">
        <f t="shared" si="2"/>
        <v/>
      </c>
      <c r="P30" s="56">
        <f t="shared" si="2"/>
        <v>5.706666666666667</v>
      </c>
      <c r="Q30" s="56" t="str">
        <f t="shared" si="2"/>
        <v/>
      </c>
      <c r="R30" s="56" t="str">
        <f t="shared" si="2"/>
        <v/>
      </c>
      <c r="S30" s="115"/>
    </row>
    <row r="31" spans="1:19" ht="60" hidden="1" x14ac:dyDescent="0.2">
      <c r="A31" s="109"/>
      <c r="B31" s="112"/>
      <c r="C31" s="51" t="s">
        <v>36</v>
      </c>
      <c r="D31" s="52" t="s">
        <v>13</v>
      </c>
      <c r="E31" s="51" t="s">
        <v>20</v>
      </c>
      <c r="F31" s="53"/>
      <c r="G31" s="53"/>
      <c r="H31" s="53"/>
      <c r="I31" s="53"/>
      <c r="J31" s="54">
        <f>+(2*3)/12</f>
        <v>0.5</v>
      </c>
      <c r="K31" s="54">
        <v>2</v>
      </c>
      <c r="L31" s="54">
        <v>5</v>
      </c>
      <c r="M31" s="54">
        <v>8</v>
      </c>
      <c r="N31" s="55">
        <f t="shared" si="1"/>
        <v>5.3500000000000005</v>
      </c>
      <c r="O31" s="56">
        <f t="shared" si="2"/>
        <v>2.6750000000000003</v>
      </c>
      <c r="P31" s="56" t="str">
        <f t="shared" si="2"/>
        <v/>
      </c>
      <c r="Q31" s="56" t="str">
        <f t="shared" si="2"/>
        <v/>
      </c>
      <c r="R31" s="56" t="str">
        <f t="shared" si="2"/>
        <v/>
      </c>
      <c r="S31" s="115"/>
    </row>
    <row r="32" spans="1:19" ht="60" hidden="1" x14ac:dyDescent="0.2">
      <c r="A32" s="109"/>
      <c r="B32" s="112"/>
      <c r="C32" s="51" t="s">
        <v>37</v>
      </c>
      <c r="D32" s="52" t="s">
        <v>13</v>
      </c>
      <c r="E32" s="51" t="s">
        <v>20</v>
      </c>
      <c r="F32" s="53"/>
      <c r="G32" s="53"/>
      <c r="H32" s="53"/>
      <c r="I32" s="53"/>
      <c r="J32" s="54">
        <f>37/12</f>
        <v>3.0833333333333335</v>
      </c>
      <c r="K32" s="54">
        <v>1</v>
      </c>
      <c r="L32" s="54">
        <v>2</v>
      </c>
      <c r="M32" s="54">
        <v>5</v>
      </c>
      <c r="N32" s="55">
        <f>+(((K32)+4*(L32)+(M32))/6)*1.07</f>
        <v>2.496666666666667</v>
      </c>
      <c r="O32" s="56">
        <f t="shared" si="2"/>
        <v>7.6980555555555572</v>
      </c>
      <c r="P32" s="56" t="str">
        <f t="shared" si="2"/>
        <v/>
      </c>
      <c r="Q32" s="56" t="str">
        <f t="shared" si="2"/>
        <v/>
      </c>
      <c r="R32" s="56" t="str">
        <f t="shared" si="2"/>
        <v/>
      </c>
      <c r="S32" s="115"/>
    </row>
    <row r="33" spans="1:19" ht="60" hidden="1" x14ac:dyDescent="0.2">
      <c r="A33" s="109"/>
      <c r="B33" s="112"/>
      <c r="C33" s="51" t="s">
        <v>38</v>
      </c>
      <c r="D33" s="52" t="s">
        <v>13</v>
      </c>
      <c r="E33" s="51" t="s">
        <v>20</v>
      </c>
      <c r="F33" s="53"/>
      <c r="G33" s="53"/>
      <c r="H33" s="53"/>
      <c r="I33" s="53"/>
      <c r="J33" s="54">
        <f>37/12</f>
        <v>3.0833333333333335</v>
      </c>
      <c r="K33" s="54">
        <v>3</v>
      </c>
      <c r="L33" s="54">
        <v>8</v>
      </c>
      <c r="M33" s="54">
        <v>12</v>
      </c>
      <c r="N33" s="55">
        <f t="shared" si="1"/>
        <v>8.3816666666666677</v>
      </c>
      <c r="O33" s="56">
        <f t="shared" si="2"/>
        <v>25.843472222222228</v>
      </c>
      <c r="P33" s="56" t="str">
        <f t="shared" si="2"/>
        <v/>
      </c>
      <c r="Q33" s="56" t="str">
        <f t="shared" si="2"/>
        <v/>
      </c>
      <c r="R33" s="56" t="str">
        <f t="shared" si="2"/>
        <v/>
      </c>
      <c r="S33" s="115"/>
    </row>
    <row r="34" spans="1:19" ht="60" hidden="1" x14ac:dyDescent="0.2">
      <c r="A34" s="109"/>
      <c r="B34" s="113"/>
      <c r="C34" s="51" t="s">
        <v>39</v>
      </c>
      <c r="D34" s="52" t="s">
        <v>13</v>
      </c>
      <c r="E34" s="51" t="s">
        <v>20</v>
      </c>
      <c r="F34" s="53"/>
      <c r="G34" s="53"/>
      <c r="H34" s="53"/>
      <c r="I34" s="53"/>
      <c r="J34" s="54">
        <v>4</v>
      </c>
      <c r="K34" s="54">
        <v>2</v>
      </c>
      <c r="L34" s="54">
        <f>4</f>
        <v>4</v>
      </c>
      <c r="M34" s="54">
        <v>7</v>
      </c>
      <c r="N34" s="55">
        <f t="shared" si="1"/>
        <v>4.4583333333333339</v>
      </c>
      <c r="O34" s="56">
        <f t="shared" si="2"/>
        <v>17.833333333333336</v>
      </c>
      <c r="P34" s="56" t="str">
        <f t="shared" si="2"/>
        <v/>
      </c>
      <c r="Q34" s="56" t="str">
        <f t="shared" si="2"/>
        <v/>
      </c>
      <c r="R34" s="56" t="str">
        <f t="shared" si="2"/>
        <v/>
      </c>
      <c r="S34" s="116"/>
    </row>
    <row r="35" spans="1:19" s="12" customFormat="1" ht="60" x14ac:dyDescent="0.2">
      <c r="A35" s="109"/>
      <c r="B35" s="111" t="s">
        <v>40</v>
      </c>
      <c r="C35" s="51" t="s">
        <v>41</v>
      </c>
      <c r="D35" s="52" t="s">
        <v>14</v>
      </c>
      <c r="E35" s="51" t="s">
        <v>20</v>
      </c>
      <c r="F35" s="53"/>
      <c r="G35" s="53"/>
      <c r="H35" s="53"/>
      <c r="I35" s="53"/>
      <c r="J35" s="54">
        <v>2</v>
      </c>
      <c r="K35" s="54">
        <v>2</v>
      </c>
      <c r="L35" s="54">
        <v>3</v>
      </c>
      <c r="M35" s="54">
        <v>4</v>
      </c>
      <c r="N35" s="55">
        <f t="shared" si="1"/>
        <v>3.21</v>
      </c>
      <c r="O35" s="60" t="str">
        <f t="shared" ref="O35:R44" si="3">IF($D35=O$14,($J35*$N35),"")</f>
        <v/>
      </c>
      <c r="P35" s="60">
        <f t="shared" si="3"/>
        <v>6.42</v>
      </c>
      <c r="Q35" s="60" t="str">
        <f t="shared" si="3"/>
        <v/>
      </c>
      <c r="R35" s="60" t="str">
        <f t="shared" si="3"/>
        <v/>
      </c>
      <c r="S35" s="117">
        <f>+SUM(O35:R38)</f>
        <v>38.549722222222222</v>
      </c>
    </row>
    <row r="36" spans="1:19" s="12" customFormat="1" ht="60" x14ac:dyDescent="0.2">
      <c r="A36" s="109"/>
      <c r="B36" s="112"/>
      <c r="C36" s="51" t="s">
        <v>42</v>
      </c>
      <c r="D36" s="52" t="s">
        <v>13</v>
      </c>
      <c r="E36" s="51" t="s">
        <v>20</v>
      </c>
      <c r="F36" s="53"/>
      <c r="G36" s="53"/>
      <c r="H36" s="53"/>
      <c r="I36" s="53"/>
      <c r="J36" s="54">
        <v>1</v>
      </c>
      <c r="K36" s="54">
        <v>2</v>
      </c>
      <c r="L36" s="54">
        <v>3</v>
      </c>
      <c r="M36" s="54">
        <v>6</v>
      </c>
      <c r="N36" s="55">
        <f>+(((K36)+4*(L36)+(M36))/6)*1.07</f>
        <v>3.5666666666666669</v>
      </c>
      <c r="O36" s="60">
        <f t="shared" si="3"/>
        <v>3.5666666666666669</v>
      </c>
      <c r="P36" s="60" t="str">
        <f t="shared" si="3"/>
        <v/>
      </c>
      <c r="Q36" s="60" t="str">
        <f t="shared" si="3"/>
        <v/>
      </c>
      <c r="R36" s="60" t="str">
        <f t="shared" si="3"/>
        <v/>
      </c>
      <c r="S36" s="118"/>
    </row>
    <row r="37" spans="1:19" s="12" customFormat="1" ht="60" x14ac:dyDescent="0.2">
      <c r="A37" s="109"/>
      <c r="B37" s="112"/>
      <c r="C37" s="51" t="s">
        <v>43</v>
      </c>
      <c r="D37" s="52" t="s">
        <v>14</v>
      </c>
      <c r="E37" s="51" t="s">
        <v>20</v>
      </c>
      <c r="F37" s="53"/>
      <c r="G37" s="53"/>
      <c r="H37" s="53"/>
      <c r="I37" s="53"/>
      <c r="J37" s="54">
        <v>1</v>
      </c>
      <c r="K37" s="54">
        <v>16</v>
      </c>
      <c r="L37" s="54">
        <v>24</v>
      </c>
      <c r="M37" s="54">
        <f>8*5</f>
        <v>40</v>
      </c>
      <c r="N37" s="55">
        <f>+(((K37)+4*(L37)+(M37))/6)*1.07</f>
        <v>27.106666666666666</v>
      </c>
      <c r="O37" s="60" t="str">
        <f t="shared" si="3"/>
        <v/>
      </c>
      <c r="P37" s="60">
        <f t="shared" si="3"/>
        <v>27.106666666666666</v>
      </c>
      <c r="Q37" s="60" t="str">
        <f t="shared" si="3"/>
        <v/>
      </c>
      <c r="R37" s="60" t="str">
        <f t="shared" si="3"/>
        <v/>
      </c>
      <c r="S37" s="118"/>
    </row>
    <row r="38" spans="1:19" s="12" customFormat="1" ht="60" x14ac:dyDescent="0.2">
      <c r="A38" s="109"/>
      <c r="B38" s="113"/>
      <c r="C38" s="51" t="s">
        <v>44</v>
      </c>
      <c r="D38" s="52" t="s">
        <v>13</v>
      </c>
      <c r="E38" s="51" t="s">
        <v>20</v>
      </c>
      <c r="F38" s="53"/>
      <c r="G38" s="53"/>
      <c r="H38" s="53"/>
      <c r="I38" s="53"/>
      <c r="J38" s="54">
        <v>0.16666666666666666</v>
      </c>
      <c r="K38" s="54">
        <v>2</v>
      </c>
      <c r="L38" s="54">
        <v>8</v>
      </c>
      <c r="M38" s="54">
        <v>15</v>
      </c>
      <c r="N38" s="55">
        <f t="shared" si="1"/>
        <v>8.7383333333333333</v>
      </c>
      <c r="O38" s="60">
        <f t="shared" si="3"/>
        <v>1.4563888888888887</v>
      </c>
      <c r="P38" s="60" t="str">
        <f t="shared" si="3"/>
        <v/>
      </c>
      <c r="Q38" s="60" t="str">
        <f t="shared" si="3"/>
        <v/>
      </c>
      <c r="R38" s="60" t="str">
        <f t="shared" si="3"/>
        <v/>
      </c>
      <c r="S38" s="119"/>
    </row>
    <row r="39" spans="1:19" ht="105" hidden="1" x14ac:dyDescent="0.2">
      <c r="A39" s="109"/>
      <c r="B39" s="121" t="s">
        <v>45</v>
      </c>
      <c r="C39" s="51" t="s">
        <v>46</v>
      </c>
      <c r="D39" s="52" t="s">
        <v>13</v>
      </c>
      <c r="E39" s="51" t="s">
        <v>20</v>
      </c>
      <c r="F39" s="53"/>
      <c r="G39" s="53"/>
      <c r="H39" s="53"/>
      <c r="I39" s="53"/>
      <c r="J39" s="54">
        <f t="shared" ref="J39:J44" si="4">1/12</f>
        <v>8.3333333333333329E-2</v>
      </c>
      <c r="K39" s="54">
        <f>4*8</f>
        <v>32</v>
      </c>
      <c r="L39" s="54">
        <v>34</v>
      </c>
      <c r="M39" s="54">
        <f>5*8</f>
        <v>40</v>
      </c>
      <c r="N39" s="55">
        <f t="shared" si="1"/>
        <v>37.093333333333334</v>
      </c>
      <c r="O39" s="56">
        <f t="shared" si="3"/>
        <v>3.0911111111111111</v>
      </c>
      <c r="P39" s="56" t="str">
        <f t="shared" si="3"/>
        <v/>
      </c>
      <c r="Q39" s="56" t="str">
        <f t="shared" si="3"/>
        <v/>
      </c>
      <c r="R39" s="56" t="str">
        <f t="shared" si="3"/>
        <v/>
      </c>
      <c r="S39" s="114">
        <f>+SUM(O39:R45)</f>
        <v>19.51263888888889</v>
      </c>
    </row>
    <row r="40" spans="1:19" ht="105" hidden="1" x14ac:dyDescent="0.2">
      <c r="A40" s="109"/>
      <c r="B40" s="121"/>
      <c r="C40" s="51" t="s">
        <v>47</v>
      </c>
      <c r="D40" s="52" t="s">
        <v>13</v>
      </c>
      <c r="E40" s="51" t="s">
        <v>20</v>
      </c>
      <c r="F40" s="53"/>
      <c r="G40" s="53"/>
      <c r="H40" s="53"/>
      <c r="I40" s="53"/>
      <c r="J40" s="54">
        <f t="shared" si="4"/>
        <v>8.3333333333333329E-2</v>
      </c>
      <c r="K40" s="54">
        <f>4*8</f>
        <v>32</v>
      </c>
      <c r="L40" s="54">
        <v>36</v>
      </c>
      <c r="M40" s="54">
        <f>5*8</f>
        <v>40</v>
      </c>
      <c r="N40" s="55">
        <f>+(((K40)+4*(L40)+(M40))/6)*1.07</f>
        <v>38.520000000000003</v>
      </c>
      <c r="O40" s="56">
        <f t="shared" si="3"/>
        <v>3.21</v>
      </c>
      <c r="P40" s="56" t="str">
        <f t="shared" si="3"/>
        <v/>
      </c>
      <c r="Q40" s="56" t="str">
        <f t="shared" si="3"/>
        <v/>
      </c>
      <c r="R40" s="56" t="str">
        <f t="shared" si="3"/>
        <v/>
      </c>
      <c r="S40" s="115"/>
    </row>
    <row r="41" spans="1:19" ht="60" hidden="1" x14ac:dyDescent="0.2">
      <c r="A41" s="109"/>
      <c r="B41" s="121"/>
      <c r="C41" s="51" t="s">
        <v>48</v>
      </c>
      <c r="D41" s="52" t="s">
        <v>14</v>
      </c>
      <c r="E41" s="51" t="s">
        <v>20</v>
      </c>
      <c r="F41" s="53"/>
      <c r="G41" s="53"/>
      <c r="H41" s="53"/>
      <c r="I41" s="53"/>
      <c r="J41" s="54">
        <f t="shared" si="4"/>
        <v>8.3333333333333329E-2</v>
      </c>
      <c r="K41" s="54">
        <v>3</v>
      </c>
      <c r="L41" s="54">
        <v>4</v>
      </c>
      <c r="M41" s="54">
        <v>6</v>
      </c>
      <c r="N41" s="55">
        <f>+(((K41)+4*(L41)+(M41))/6)*1.07</f>
        <v>4.4583333333333339</v>
      </c>
      <c r="O41" s="56" t="str">
        <f t="shared" si="3"/>
        <v/>
      </c>
      <c r="P41" s="56">
        <f t="shared" si="3"/>
        <v>0.37152777777777779</v>
      </c>
      <c r="Q41" s="56" t="str">
        <f t="shared" si="3"/>
        <v/>
      </c>
      <c r="R41" s="56" t="str">
        <f t="shared" si="3"/>
        <v/>
      </c>
      <c r="S41" s="115"/>
    </row>
    <row r="42" spans="1:19" ht="90" hidden="1" x14ac:dyDescent="0.2">
      <c r="A42" s="109"/>
      <c r="B42" s="121"/>
      <c r="C42" s="51" t="s">
        <v>49</v>
      </c>
      <c r="D42" s="52" t="s">
        <v>13</v>
      </c>
      <c r="E42" s="51" t="s">
        <v>20</v>
      </c>
      <c r="F42" s="53"/>
      <c r="G42" s="53"/>
      <c r="H42" s="53"/>
      <c r="I42" s="53"/>
      <c r="J42" s="54">
        <f t="shared" si="4"/>
        <v>8.3333333333333329E-2</v>
      </c>
      <c r="K42" s="54">
        <v>2</v>
      </c>
      <c r="L42" s="54">
        <v>5</v>
      </c>
      <c r="M42" s="54">
        <v>8</v>
      </c>
      <c r="N42" s="55">
        <f t="shared" si="1"/>
        <v>5.3500000000000005</v>
      </c>
      <c r="O42" s="56">
        <f t="shared" si="3"/>
        <v>0.44583333333333336</v>
      </c>
      <c r="P42" s="56" t="str">
        <f t="shared" si="3"/>
        <v/>
      </c>
      <c r="Q42" s="56" t="str">
        <f t="shared" si="3"/>
        <v/>
      </c>
      <c r="R42" s="56" t="str">
        <f t="shared" si="3"/>
        <v/>
      </c>
      <c r="S42" s="115"/>
    </row>
    <row r="43" spans="1:19" ht="60" hidden="1" x14ac:dyDescent="0.2">
      <c r="A43" s="109"/>
      <c r="B43" s="121"/>
      <c r="C43" s="51" t="s">
        <v>50</v>
      </c>
      <c r="D43" s="52" t="s">
        <v>14</v>
      </c>
      <c r="E43" s="51" t="s">
        <v>20</v>
      </c>
      <c r="F43" s="53"/>
      <c r="G43" s="53"/>
      <c r="H43" s="53"/>
      <c r="I43" s="53"/>
      <c r="J43" s="54">
        <f t="shared" si="4"/>
        <v>8.3333333333333329E-2</v>
      </c>
      <c r="K43" s="54">
        <v>8</v>
      </c>
      <c r="L43" s="54">
        <v>16</v>
      </c>
      <c r="M43" s="54">
        <v>24</v>
      </c>
      <c r="N43" s="55">
        <f>+(((K43)+4*(L43)+(M43))/6)*1.07</f>
        <v>17.12</v>
      </c>
      <c r="O43" s="56" t="str">
        <f t="shared" si="3"/>
        <v/>
      </c>
      <c r="P43" s="56">
        <f t="shared" si="3"/>
        <v>1.4266666666666667</v>
      </c>
      <c r="Q43" s="56" t="str">
        <f t="shared" si="3"/>
        <v/>
      </c>
      <c r="R43" s="56" t="str">
        <f t="shared" si="3"/>
        <v/>
      </c>
      <c r="S43" s="115"/>
    </row>
    <row r="44" spans="1:19" ht="60" hidden="1" x14ac:dyDescent="0.2">
      <c r="A44" s="109"/>
      <c r="B44" s="121"/>
      <c r="C44" s="51" t="s">
        <v>51</v>
      </c>
      <c r="D44" s="52" t="s">
        <v>13</v>
      </c>
      <c r="E44" s="51" t="s">
        <v>20</v>
      </c>
      <c r="F44" s="53"/>
      <c r="G44" s="53"/>
      <c r="H44" s="53"/>
      <c r="I44" s="53"/>
      <c r="J44" s="54">
        <f t="shared" si="4"/>
        <v>8.3333333333333329E-2</v>
      </c>
      <c r="K44" s="54">
        <v>2</v>
      </c>
      <c r="L44" s="54">
        <v>3</v>
      </c>
      <c r="M44" s="54">
        <v>4</v>
      </c>
      <c r="N44" s="55">
        <f t="shared" si="1"/>
        <v>3.21</v>
      </c>
      <c r="O44" s="56">
        <f t="shared" si="3"/>
        <v>0.26749999999999996</v>
      </c>
      <c r="P44" s="56" t="str">
        <f t="shared" si="3"/>
        <v/>
      </c>
      <c r="Q44" s="56" t="str">
        <f t="shared" si="3"/>
        <v/>
      </c>
      <c r="R44" s="56" t="str">
        <f t="shared" si="3"/>
        <v/>
      </c>
      <c r="S44" s="115"/>
    </row>
    <row r="45" spans="1:19" ht="60" hidden="1" x14ac:dyDescent="0.2">
      <c r="A45" s="109"/>
      <c r="B45" s="121"/>
      <c r="C45" s="51" t="s">
        <v>52</v>
      </c>
      <c r="D45" s="52" t="s">
        <v>13</v>
      </c>
      <c r="E45" s="51" t="s">
        <v>20</v>
      </c>
      <c r="F45" s="53"/>
      <c r="G45" s="53"/>
      <c r="H45" s="53"/>
      <c r="I45" s="53"/>
      <c r="J45" s="54">
        <v>4</v>
      </c>
      <c r="K45" s="54">
        <v>2</v>
      </c>
      <c r="L45" s="54">
        <v>2.5</v>
      </c>
      <c r="M45" s="54">
        <v>3</v>
      </c>
      <c r="N45" s="55">
        <f t="shared" si="1"/>
        <v>2.6750000000000003</v>
      </c>
      <c r="O45" s="56">
        <f t="shared" ref="O45:R51" si="5">IF($D45=O$14,($J45*$N45),"")</f>
        <v>10.700000000000001</v>
      </c>
      <c r="P45" s="56" t="str">
        <f t="shared" si="5"/>
        <v/>
      </c>
      <c r="Q45" s="56" t="str">
        <f t="shared" si="5"/>
        <v/>
      </c>
      <c r="R45" s="56" t="str">
        <f t="shared" si="5"/>
        <v/>
      </c>
      <c r="S45" s="116"/>
    </row>
    <row r="46" spans="1:19" ht="60" hidden="1" x14ac:dyDescent="0.2">
      <c r="A46" s="109"/>
      <c r="B46" s="111" t="s">
        <v>53</v>
      </c>
      <c r="C46" s="51" t="s">
        <v>54</v>
      </c>
      <c r="D46" s="52" t="s">
        <v>13</v>
      </c>
      <c r="E46" s="51" t="s">
        <v>20</v>
      </c>
      <c r="F46" s="53"/>
      <c r="G46" s="53"/>
      <c r="H46" s="53"/>
      <c r="I46" s="53"/>
      <c r="J46" s="54">
        <f t="shared" ref="J46:J51" si="6">4/12</f>
        <v>0.33333333333333331</v>
      </c>
      <c r="K46" s="54">
        <v>1</v>
      </c>
      <c r="L46" s="54">
        <v>3</v>
      </c>
      <c r="M46" s="54">
        <v>4</v>
      </c>
      <c r="N46" s="55">
        <f t="shared" si="1"/>
        <v>3.0316666666666672</v>
      </c>
      <c r="O46" s="56">
        <f t="shared" si="5"/>
        <v>1.0105555555555557</v>
      </c>
      <c r="P46" s="56" t="str">
        <f t="shared" si="5"/>
        <v/>
      </c>
      <c r="Q46" s="56" t="str">
        <f t="shared" si="5"/>
        <v/>
      </c>
      <c r="R46" s="56" t="str">
        <f t="shared" si="5"/>
        <v/>
      </c>
      <c r="S46" s="115">
        <f>+SUM(O46:R51)</f>
        <v>85.641611111111104</v>
      </c>
    </row>
    <row r="47" spans="1:19" ht="60" hidden="1" x14ac:dyDescent="0.2">
      <c r="A47" s="109"/>
      <c r="B47" s="112"/>
      <c r="C47" s="51" t="s">
        <v>55</v>
      </c>
      <c r="D47" s="52" t="s">
        <v>14</v>
      </c>
      <c r="E47" s="51" t="s">
        <v>20</v>
      </c>
      <c r="F47" s="53"/>
      <c r="G47" s="53"/>
      <c r="H47" s="53"/>
      <c r="I47" s="53"/>
      <c r="J47" s="54">
        <v>3</v>
      </c>
      <c r="K47" s="54">
        <v>16</v>
      </c>
      <c r="L47" s="54">
        <v>24</v>
      </c>
      <c r="M47" s="54">
        <f>8*5</f>
        <v>40</v>
      </c>
      <c r="N47" s="55">
        <f>+(((K47)+4*(L47)+(M47))/6)*1.07</f>
        <v>27.106666666666666</v>
      </c>
      <c r="O47" s="56" t="str">
        <f t="shared" si="5"/>
        <v/>
      </c>
      <c r="P47" s="56">
        <f t="shared" si="5"/>
        <v>81.319999999999993</v>
      </c>
      <c r="Q47" s="56" t="str">
        <f t="shared" si="5"/>
        <v/>
      </c>
      <c r="R47" s="56" t="str">
        <f t="shared" si="5"/>
        <v/>
      </c>
      <c r="S47" s="115"/>
    </row>
    <row r="48" spans="1:19" ht="60" hidden="1" x14ac:dyDescent="0.2">
      <c r="A48" s="109"/>
      <c r="B48" s="112"/>
      <c r="C48" s="51" t="s">
        <v>56</v>
      </c>
      <c r="D48" s="52" t="s">
        <v>13</v>
      </c>
      <c r="E48" s="51" t="s">
        <v>20</v>
      </c>
      <c r="F48" s="53"/>
      <c r="G48" s="53"/>
      <c r="H48" s="53"/>
      <c r="I48" s="53"/>
      <c r="J48" s="54">
        <f t="shared" si="6"/>
        <v>0.33333333333333331</v>
      </c>
      <c r="K48" s="54">
        <v>1</v>
      </c>
      <c r="L48" s="54">
        <v>3</v>
      </c>
      <c r="M48" s="54">
        <v>4</v>
      </c>
      <c r="N48" s="55">
        <f t="shared" si="1"/>
        <v>3.0316666666666672</v>
      </c>
      <c r="O48" s="56">
        <f t="shared" si="5"/>
        <v>1.0105555555555557</v>
      </c>
      <c r="P48" s="56" t="str">
        <f t="shared" si="5"/>
        <v/>
      </c>
      <c r="Q48" s="56" t="str">
        <f t="shared" si="5"/>
        <v/>
      </c>
      <c r="R48" s="56" t="str">
        <f t="shared" si="5"/>
        <v/>
      </c>
      <c r="S48" s="115"/>
    </row>
    <row r="49" spans="1:19" ht="60" hidden="1" x14ac:dyDescent="0.2">
      <c r="A49" s="109"/>
      <c r="B49" s="112"/>
      <c r="C49" s="51" t="s">
        <v>57</v>
      </c>
      <c r="D49" s="52" t="s">
        <v>13</v>
      </c>
      <c r="E49" s="51" t="s">
        <v>20</v>
      </c>
      <c r="F49" s="53"/>
      <c r="G49" s="53"/>
      <c r="H49" s="53"/>
      <c r="I49" s="53"/>
      <c r="J49" s="54">
        <f t="shared" si="6"/>
        <v>0.33333333333333331</v>
      </c>
      <c r="K49" s="54">
        <v>1</v>
      </c>
      <c r="L49" s="54">
        <v>2</v>
      </c>
      <c r="M49" s="54">
        <v>3</v>
      </c>
      <c r="N49" s="55">
        <f t="shared" si="1"/>
        <v>2.14</v>
      </c>
      <c r="O49" s="56">
        <f t="shared" si="5"/>
        <v>0.71333333333333337</v>
      </c>
      <c r="P49" s="56" t="str">
        <f t="shared" si="5"/>
        <v/>
      </c>
      <c r="Q49" s="56" t="str">
        <f t="shared" si="5"/>
        <v/>
      </c>
      <c r="R49" s="56" t="str">
        <f t="shared" si="5"/>
        <v/>
      </c>
      <c r="S49" s="115"/>
    </row>
    <row r="50" spans="1:19" ht="60" hidden="1" x14ac:dyDescent="0.2">
      <c r="A50" s="109"/>
      <c r="B50" s="112"/>
      <c r="C50" s="51" t="s">
        <v>58</v>
      </c>
      <c r="D50" s="52" t="s">
        <v>13</v>
      </c>
      <c r="E50" s="51" t="s">
        <v>20</v>
      </c>
      <c r="F50" s="53"/>
      <c r="G50" s="53"/>
      <c r="H50" s="53"/>
      <c r="I50" s="53"/>
      <c r="J50" s="54">
        <f t="shared" si="6"/>
        <v>0.33333333333333331</v>
      </c>
      <c r="K50" s="54">
        <v>1</v>
      </c>
      <c r="L50" s="54">
        <v>4</v>
      </c>
      <c r="M50" s="54">
        <v>5</v>
      </c>
      <c r="N50" s="55">
        <f t="shared" si="1"/>
        <v>3.9233333333333333</v>
      </c>
      <c r="O50" s="56">
        <f t="shared" si="5"/>
        <v>1.3077777777777777</v>
      </c>
      <c r="P50" s="56" t="str">
        <f t="shared" si="5"/>
        <v/>
      </c>
      <c r="Q50" s="56" t="str">
        <f t="shared" si="5"/>
        <v/>
      </c>
      <c r="R50" s="56" t="str">
        <f t="shared" si="5"/>
        <v/>
      </c>
      <c r="S50" s="115"/>
    </row>
    <row r="51" spans="1:19" ht="105" hidden="1" x14ac:dyDescent="0.2">
      <c r="A51" s="110"/>
      <c r="B51" s="113"/>
      <c r="C51" s="51" t="s">
        <v>59</v>
      </c>
      <c r="D51" s="52" t="s">
        <v>13</v>
      </c>
      <c r="E51" s="51" t="s">
        <v>20</v>
      </c>
      <c r="F51" s="53"/>
      <c r="G51" s="53"/>
      <c r="H51" s="53"/>
      <c r="I51" s="53"/>
      <c r="J51" s="54">
        <f t="shared" si="6"/>
        <v>0.33333333333333331</v>
      </c>
      <c r="K51" s="54">
        <v>0.5</v>
      </c>
      <c r="L51" s="54">
        <v>0.8</v>
      </c>
      <c r="M51" s="54">
        <v>1</v>
      </c>
      <c r="N51" s="55">
        <f t="shared" si="1"/>
        <v>0.83816666666666673</v>
      </c>
      <c r="O51" s="56">
        <f t="shared" si="5"/>
        <v>0.27938888888888891</v>
      </c>
      <c r="P51" s="56" t="str">
        <f t="shared" si="5"/>
        <v/>
      </c>
      <c r="Q51" s="56" t="str">
        <f t="shared" si="5"/>
        <v/>
      </c>
      <c r="R51" s="56" t="str">
        <f t="shared" si="5"/>
        <v/>
      </c>
      <c r="S51" s="116"/>
    </row>
    <row r="52" spans="1:19" ht="15" x14ac:dyDescent="0.2">
      <c r="A52" s="120" t="s">
        <v>60</v>
      </c>
      <c r="B52" s="120"/>
      <c r="C52" s="120"/>
      <c r="D52" s="120"/>
      <c r="E52" s="120"/>
      <c r="F52" s="120"/>
      <c r="G52" s="120"/>
      <c r="H52" s="120"/>
      <c r="I52" s="120"/>
      <c r="J52" s="120"/>
      <c r="K52" s="120"/>
      <c r="L52" s="120"/>
      <c r="M52" s="120"/>
      <c r="N52" s="120"/>
      <c r="O52" s="61">
        <f>+SUM(O15:O51)</f>
        <v>186.88144444444444</v>
      </c>
      <c r="P52" s="61">
        <f t="shared" ref="P52:S52" si="7">+SUM(P15:P51)</f>
        <v>289.98486111111112</v>
      </c>
      <c r="Q52" s="61">
        <f t="shared" si="7"/>
        <v>0</v>
      </c>
      <c r="R52" s="61">
        <f t="shared" si="7"/>
        <v>0</v>
      </c>
      <c r="S52" s="61">
        <f t="shared" si="7"/>
        <v>476.86630555555553</v>
      </c>
    </row>
    <row r="53" spans="1:19" ht="15" x14ac:dyDescent="0.2">
      <c r="A53" s="107" t="s">
        <v>66</v>
      </c>
      <c r="B53" s="107"/>
      <c r="C53" s="107"/>
      <c r="D53" s="107"/>
      <c r="E53" s="107"/>
      <c r="F53" s="107"/>
      <c r="G53" s="107"/>
      <c r="H53" s="107"/>
      <c r="I53" s="107"/>
      <c r="J53" s="107"/>
      <c r="K53" s="107"/>
      <c r="L53" s="107"/>
      <c r="M53" s="107"/>
      <c r="N53" s="107"/>
      <c r="O53" s="62">
        <f t="shared" ref="O53:S53" si="8">ROUND(O52/167,0)</f>
        <v>1</v>
      </c>
      <c r="P53" s="62">
        <f t="shared" si="8"/>
        <v>2</v>
      </c>
      <c r="Q53" s="62">
        <f t="shared" si="8"/>
        <v>0</v>
      </c>
      <c r="R53" s="62">
        <f t="shared" si="8"/>
        <v>0</v>
      </c>
      <c r="S53" s="62">
        <f t="shared" si="8"/>
        <v>3</v>
      </c>
    </row>
  </sheetData>
  <autoFilter ref="A14:S53"/>
  <mergeCells count="35">
    <mergeCell ref="A52:N52"/>
    <mergeCell ref="B39:B45"/>
    <mergeCell ref="S39:S45"/>
    <mergeCell ref="B46:B51"/>
    <mergeCell ref="S46:S51"/>
    <mergeCell ref="I13:I14"/>
    <mergeCell ref="O12:R12"/>
    <mergeCell ref="H13:H14"/>
    <mergeCell ref="K12:N12"/>
    <mergeCell ref="O9:Q9"/>
    <mergeCell ref="L13:L14"/>
    <mergeCell ref="M13:M14"/>
    <mergeCell ref="N13:N14"/>
    <mergeCell ref="O13:R13"/>
    <mergeCell ref="A4:S4"/>
    <mergeCell ref="A5:S5"/>
    <mergeCell ref="A6:S6"/>
    <mergeCell ref="A7:S7"/>
    <mergeCell ref="B8:F8"/>
    <mergeCell ref="A53:N53"/>
    <mergeCell ref="S13:S14"/>
    <mergeCell ref="A13:A14"/>
    <mergeCell ref="B13:B14"/>
    <mergeCell ref="C13:C14"/>
    <mergeCell ref="A15:A51"/>
    <mergeCell ref="B15:B34"/>
    <mergeCell ref="S15:S34"/>
    <mergeCell ref="D13:D14"/>
    <mergeCell ref="E13:E14"/>
    <mergeCell ref="J13:J14"/>
    <mergeCell ref="F13:F14"/>
    <mergeCell ref="G13:G14"/>
    <mergeCell ref="B35:B38"/>
    <mergeCell ref="S35:S38"/>
    <mergeCell ref="K13:K1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S53"/>
  <sheetViews>
    <sheetView topLeftCell="A56" zoomScale="70" zoomScaleNormal="70" workbookViewId="0">
      <selection activeCell="B9" sqref="B9"/>
    </sheetView>
  </sheetViews>
  <sheetFormatPr baseColWidth="10" defaultColWidth="11.42578125" defaultRowHeight="9" x14ac:dyDescent="0.2"/>
  <cols>
    <col min="1" max="1" width="18.28515625" style="1" customWidth="1"/>
    <col min="2" max="2" width="35.5703125" style="1" bestFit="1" customWidth="1"/>
    <col min="3" max="3" width="31.140625" style="2" customWidth="1"/>
    <col min="4" max="4" width="18.7109375" style="1" customWidth="1"/>
    <col min="5" max="5" width="39.85546875" style="1" bestFit="1" customWidth="1"/>
    <col min="6" max="6" width="20.42578125" style="1" bestFit="1" customWidth="1"/>
    <col min="7" max="7" width="8.5703125" style="1" bestFit="1" customWidth="1"/>
    <col min="8" max="8" width="8.5703125" style="1" customWidth="1"/>
    <col min="9" max="9" width="38.42578125" style="1" customWidth="1"/>
    <col min="10" max="10" width="19.5703125" style="1" customWidth="1"/>
    <col min="11" max="13" width="12.42578125" style="1" customWidth="1"/>
    <col min="14" max="14" width="16.5703125" style="1" customWidth="1"/>
    <col min="15" max="15" width="15.42578125" style="1" bestFit="1" customWidth="1"/>
    <col min="16" max="16" width="20.5703125" style="1" bestFit="1" customWidth="1"/>
    <col min="17" max="17" width="15.7109375" style="1" bestFit="1" customWidth="1"/>
    <col min="18" max="18" width="20" style="1" bestFit="1" customWidth="1"/>
    <col min="19"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25" customFormat="1" ht="18" customHeight="1" x14ac:dyDescent="0.2">
      <c r="A6" s="91" t="s">
        <v>71</v>
      </c>
      <c r="B6" s="91"/>
      <c r="C6" s="91"/>
      <c r="D6" s="91"/>
      <c r="E6" s="91"/>
      <c r="F6" s="91"/>
      <c r="G6" s="91"/>
      <c r="H6" s="91"/>
      <c r="I6" s="91"/>
      <c r="J6" s="91"/>
      <c r="K6" s="91"/>
      <c r="L6" s="91"/>
      <c r="M6" s="91"/>
      <c r="N6" s="91"/>
      <c r="O6" s="91"/>
      <c r="P6" s="91"/>
      <c r="Q6" s="91"/>
      <c r="R6" s="91"/>
      <c r="S6" s="91"/>
    </row>
    <row r="7" spans="1:19" s="25" customFormat="1" ht="18" customHeight="1" x14ac:dyDescent="0.2">
      <c r="A7" s="92" t="s">
        <v>0</v>
      </c>
      <c r="B7" s="92"/>
      <c r="C7" s="92"/>
      <c r="D7" s="92"/>
      <c r="E7" s="92"/>
      <c r="F7" s="92"/>
      <c r="G7" s="92"/>
      <c r="H7" s="92"/>
      <c r="I7" s="92"/>
      <c r="J7" s="92"/>
      <c r="K7" s="92"/>
      <c r="L7" s="92"/>
      <c r="M7" s="92"/>
      <c r="N7" s="92"/>
      <c r="O7" s="92"/>
      <c r="P7" s="92"/>
      <c r="Q7" s="92"/>
      <c r="R7" s="92"/>
      <c r="S7" s="92"/>
    </row>
    <row r="8" spans="1:19" s="25" customFormat="1" ht="15.75" x14ac:dyDescent="0.2">
      <c r="A8" s="26" t="s">
        <v>1</v>
      </c>
      <c r="B8" s="93"/>
      <c r="C8" s="93"/>
      <c r="D8" s="93"/>
      <c r="E8" s="93"/>
      <c r="F8" s="93"/>
      <c r="G8" s="5"/>
      <c r="H8" s="5"/>
      <c r="I8" s="5"/>
      <c r="J8" s="5"/>
    </row>
    <row r="9" spans="1:19" s="25" customFormat="1" ht="15.75" customHeight="1" x14ac:dyDescent="0.2">
      <c r="A9" s="5" t="s">
        <v>2</v>
      </c>
      <c r="B9" s="66" t="s">
        <v>117</v>
      </c>
      <c r="C9" s="41"/>
      <c r="D9" s="41"/>
      <c r="E9" s="5"/>
      <c r="F9" s="5"/>
      <c r="G9" s="5"/>
      <c r="H9" s="5"/>
      <c r="I9" s="5"/>
      <c r="J9" s="5"/>
      <c r="K9" s="26"/>
      <c r="L9" s="26"/>
      <c r="M9" s="26"/>
      <c r="N9" s="6" t="s">
        <v>3</v>
      </c>
      <c r="O9" s="122" t="s">
        <v>75</v>
      </c>
      <c r="P9" s="122"/>
      <c r="Q9" s="122"/>
      <c r="R9" s="65"/>
      <c r="S9" s="65"/>
    </row>
    <row r="12" spans="1:19" s="7" customFormat="1" ht="13.5" customHeight="1" x14ac:dyDescent="0.2">
      <c r="A12" s="7">
        <v>1</v>
      </c>
      <c r="B12" s="7">
        <v>2</v>
      </c>
      <c r="C12" s="7">
        <v>3</v>
      </c>
      <c r="D12" s="7">
        <v>4</v>
      </c>
      <c r="E12" s="7">
        <v>5</v>
      </c>
      <c r="F12" s="7">
        <v>6</v>
      </c>
      <c r="G12" s="7">
        <v>7</v>
      </c>
      <c r="I12" s="7">
        <v>8</v>
      </c>
      <c r="J12" s="7">
        <v>9</v>
      </c>
      <c r="K12" s="95">
        <v>10</v>
      </c>
      <c r="L12" s="95"/>
      <c r="M12" s="95"/>
      <c r="N12" s="95"/>
      <c r="O12" s="95"/>
      <c r="P12" s="95"/>
      <c r="Q12" s="95"/>
      <c r="R12" s="95"/>
      <c r="S12" s="7">
        <v>12</v>
      </c>
    </row>
    <row r="13" spans="1:19" s="8" customFormat="1" ht="46.5" customHeight="1" x14ac:dyDescent="0.2">
      <c r="A13" s="96" t="s">
        <v>4</v>
      </c>
      <c r="B13" s="96" t="s">
        <v>5</v>
      </c>
      <c r="C13" s="97" t="s">
        <v>6</v>
      </c>
      <c r="D13" s="96" t="s">
        <v>67</v>
      </c>
      <c r="E13" s="96"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6"/>
      <c r="F14" s="96"/>
      <c r="G14" s="96"/>
      <c r="H14" s="96"/>
      <c r="I14" s="96"/>
      <c r="J14" s="96"/>
      <c r="K14" s="96"/>
      <c r="L14" s="96"/>
      <c r="M14" s="96"/>
      <c r="N14" s="104"/>
      <c r="O14" s="24" t="s">
        <v>13</v>
      </c>
      <c r="P14" s="24" t="s">
        <v>14</v>
      </c>
      <c r="Q14" s="24" t="s">
        <v>15</v>
      </c>
      <c r="R14" s="24" t="s">
        <v>16</v>
      </c>
      <c r="S14" s="102"/>
    </row>
    <row r="15" spans="1:19" ht="42.75" customHeight="1" x14ac:dyDescent="0.2">
      <c r="A15" s="103" t="s">
        <v>78</v>
      </c>
      <c r="B15" s="103" t="s">
        <v>84</v>
      </c>
      <c r="C15" s="42" t="s">
        <v>92</v>
      </c>
      <c r="D15" s="38" t="s">
        <v>13</v>
      </c>
      <c r="E15" s="39" t="s">
        <v>20</v>
      </c>
      <c r="F15" s="39"/>
      <c r="G15" s="39"/>
      <c r="H15" s="39"/>
      <c r="I15" s="39"/>
      <c r="J15" s="40">
        <v>0.5</v>
      </c>
      <c r="K15" s="40">
        <v>24</v>
      </c>
      <c r="L15" s="40">
        <v>32</v>
      </c>
      <c r="M15" s="40">
        <v>40</v>
      </c>
      <c r="N15" s="31">
        <f>+(((K15)+4*(L15)+(M15))/6)*1.07</f>
        <v>34.24</v>
      </c>
      <c r="O15" s="29">
        <f t="shared" ref="O15:R24" si="0">IF($D15=O$14,($J15*$N15),"")</f>
        <v>17.12</v>
      </c>
      <c r="P15" s="28" t="str">
        <f t="shared" si="0"/>
        <v/>
      </c>
      <c r="Q15" s="10" t="str">
        <f t="shared" si="0"/>
        <v/>
      </c>
      <c r="R15" s="10" t="str">
        <f t="shared" si="0"/>
        <v/>
      </c>
      <c r="S15" s="123">
        <f>+SUM(O15:R34)</f>
        <v>333.16233333333332</v>
      </c>
    </row>
    <row r="16" spans="1:19" ht="42.75" customHeight="1" x14ac:dyDescent="0.2">
      <c r="A16" s="103"/>
      <c r="B16" s="103"/>
      <c r="C16" s="42" t="s">
        <v>96</v>
      </c>
      <c r="D16" s="38" t="s">
        <v>13</v>
      </c>
      <c r="E16" s="39" t="s">
        <v>20</v>
      </c>
      <c r="F16" s="39"/>
      <c r="G16" s="39"/>
      <c r="H16" s="39"/>
      <c r="I16" s="39"/>
      <c r="J16" s="40">
        <f>1/12</f>
        <v>8.3333333333333329E-2</v>
      </c>
      <c r="K16" s="40">
        <f>2*8</f>
        <v>16</v>
      </c>
      <c r="L16" s="40">
        <v>20</v>
      </c>
      <c r="M16" s="40">
        <v>24</v>
      </c>
      <c r="N16" s="31">
        <f>+(((K16)+4*(L16)+(M16))/6)*1.07</f>
        <v>21.400000000000002</v>
      </c>
      <c r="O16" s="10">
        <f t="shared" si="0"/>
        <v>1.7833333333333334</v>
      </c>
      <c r="P16" s="10" t="str">
        <f t="shared" si="0"/>
        <v/>
      </c>
      <c r="Q16" s="10" t="str">
        <f t="shared" si="0"/>
        <v/>
      </c>
      <c r="R16" s="10" t="str">
        <f t="shared" si="0"/>
        <v/>
      </c>
      <c r="S16" s="124"/>
    </row>
    <row r="17" spans="1:19" ht="42.75" customHeight="1" x14ac:dyDescent="0.2">
      <c r="A17" s="103"/>
      <c r="B17" s="103"/>
      <c r="C17" s="42" t="s">
        <v>97</v>
      </c>
      <c r="D17" s="38" t="s">
        <v>13</v>
      </c>
      <c r="E17" s="39" t="s">
        <v>20</v>
      </c>
      <c r="F17" s="39"/>
      <c r="G17" s="39"/>
      <c r="H17" s="39"/>
      <c r="I17" s="39"/>
      <c r="J17" s="40">
        <f>1/12</f>
        <v>8.3333333333333329E-2</v>
      </c>
      <c r="K17" s="40">
        <v>8</v>
      </c>
      <c r="L17" s="40">
        <v>12</v>
      </c>
      <c r="M17" s="40">
        <v>16</v>
      </c>
      <c r="N17" s="31">
        <f t="shared" ref="N17:N51" si="1">+(((K17)+4*(L17)+(M17))/6)*1.07</f>
        <v>12.84</v>
      </c>
      <c r="O17" s="10">
        <f t="shared" si="0"/>
        <v>1.0699999999999998</v>
      </c>
      <c r="P17" s="10" t="str">
        <f t="shared" si="0"/>
        <v/>
      </c>
      <c r="Q17" s="10" t="str">
        <f t="shared" si="0"/>
        <v/>
      </c>
      <c r="R17" s="10" t="str">
        <f t="shared" si="0"/>
        <v/>
      </c>
      <c r="S17" s="124"/>
    </row>
    <row r="18" spans="1:19" ht="62.25" customHeight="1" x14ac:dyDescent="0.2">
      <c r="A18" s="103"/>
      <c r="B18" s="103"/>
      <c r="C18" s="42" t="s">
        <v>98</v>
      </c>
      <c r="D18" s="38" t="s">
        <v>14</v>
      </c>
      <c r="E18" s="39" t="s">
        <v>20</v>
      </c>
      <c r="F18" s="39"/>
      <c r="G18" s="39"/>
      <c r="H18" s="39"/>
      <c r="I18" s="39"/>
      <c r="J18" s="40">
        <f>1/12</f>
        <v>8.3333333333333329E-2</v>
      </c>
      <c r="K18" s="40">
        <v>16</v>
      </c>
      <c r="L18" s="40">
        <v>20</v>
      </c>
      <c r="M18" s="40">
        <v>24</v>
      </c>
      <c r="N18" s="31">
        <f>+(((K18)+4*(L18)+(M18))/6)*1.07</f>
        <v>21.400000000000002</v>
      </c>
      <c r="O18" s="10" t="str">
        <f t="shared" si="0"/>
        <v/>
      </c>
      <c r="P18" s="30">
        <f t="shared" si="0"/>
        <v>1.7833333333333334</v>
      </c>
      <c r="Q18" s="10" t="str">
        <f t="shared" si="0"/>
        <v/>
      </c>
      <c r="R18" s="10" t="str">
        <f t="shared" si="0"/>
        <v/>
      </c>
      <c r="S18" s="124"/>
    </row>
    <row r="19" spans="1:19" ht="62.25" customHeight="1" x14ac:dyDescent="0.2">
      <c r="A19" s="103"/>
      <c r="B19" s="103" t="s">
        <v>85</v>
      </c>
      <c r="C19" s="42" t="s">
        <v>93</v>
      </c>
      <c r="D19" s="38" t="s">
        <v>13</v>
      </c>
      <c r="E19" s="39" t="s">
        <v>20</v>
      </c>
      <c r="F19" s="39"/>
      <c r="G19" s="39"/>
      <c r="H19" s="39"/>
      <c r="I19" s="39"/>
      <c r="J19" s="40">
        <f>1/12</f>
        <v>8.3333333333333329E-2</v>
      </c>
      <c r="K19" s="40">
        <v>4</v>
      </c>
      <c r="L19" s="40">
        <v>6</v>
      </c>
      <c r="M19" s="40">
        <v>9</v>
      </c>
      <c r="N19" s="31">
        <f t="shared" si="1"/>
        <v>6.5983333333333336</v>
      </c>
      <c r="O19" s="10">
        <f t="shared" si="0"/>
        <v>0.54986111111111113</v>
      </c>
      <c r="P19" s="10" t="str">
        <f t="shared" si="0"/>
        <v/>
      </c>
      <c r="Q19" s="10" t="str">
        <f t="shared" si="0"/>
        <v/>
      </c>
      <c r="R19" s="10" t="str">
        <f t="shared" si="0"/>
        <v/>
      </c>
      <c r="S19" s="124"/>
    </row>
    <row r="20" spans="1:19" ht="42.75" customHeight="1" x14ac:dyDescent="0.2">
      <c r="A20" s="103"/>
      <c r="B20" s="103"/>
      <c r="C20" s="42" t="s">
        <v>100</v>
      </c>
      <c r="D20" s="38" t="s">
        <v>14</v>
      </c>
      <c r="E20" s="39" t="s">
        <v>20</v>
      </c>
      <c r="F20" s="39"/>
      <c r="G20" s="39"/>
      <c r="H20" s="39"/>
      <c r="I20" s="39"/>
      <c r="J20" s="40">
        <v>2</v>
      </c>
      <c r="K20" s="40">
        <v>5</v>
      </c>
      <c r="L20" s="40">
        <v>7</v>
      </c>
      <c r="M20" s="40">
        <v>9</v>
      </c>
      <c r="N20" s="31">
        <f t="shared" si="1"/>
        <v>7.49</v>
      </c>
      <c r="O20" s="10" t="str">
        <f t="shared" si="0"/>
        <v/>
      </c>
      <c r="P20" s="10">
        <f t="shared" si="0"/>
        <v>14.98</v>
      </c>
      <c r="Q20" s="10" t="str">
        <f t="shared" si="0"/>
        <v/>
      </c>
      <c r="R20" s="10" t="str">
        <f t="shared" si="0"/>
        <v/>
      </c>
      <c r="S20" s="124"/>
    </row>
    <row r="21" spans="1:19" ht="57" customHeight="1" x14ac:dyDescent="0.2">
      <c r="A21" s="103"/>
      <c r="B21" s="103"/>
      <c r="C21" s="42" t="s">
        <v>101</v>
      </c>
      <c r="D21" s="38" t="s">
        <v>14</v>
      </c>
      <c r="E21" s="39" t="s">
        <v>20</v>
      </c>
      <c r="F21" s="39"/>
      <c r="G21" s="39"/>
      <c r="H21" s="39"/>
      <c r="I21" s="39"/>
      <c r="J21" s="40">
        <v>5</v>
      </c>
      <c r="K21" s="40">
        <v>8</v>
      </c>
      <c r="L21" s="40">
        <v>16</v>
      </c>
      <c r="M21" s="40">
        <v>20</v>
      </c>
      <c r="N21" s="31">
        <f>+(((K21)+4*(L21)+(M21))/6)*1.07</f>
        <v>16.40666666666667</v>
      </c>
      <c r="O21" s="10" t="str">
        <f t="shared" si="0"/>
        <v/>
      </c>
      <c r="P21" s="10">
        <f t="shared" si="0"/>
        <v>82.033333333333346</v>
      </c>
      <c r="Q21" s="10" t="str">
        <f t="shared" si="0"/>
        <v/>
      </c>
      <c r="R21" s="10" t="str">
        <f t="shared" si="0"/>
        <v/>
      </c>
      <c r="S21" s="124"/>
    </row>
    <row r="22" spans="1:19" ht="57" customHeight="1" x14ac:dyDescent="0.2">
      <c r="A22" s="103"/>
      <c r="B22" s="103" t="s">
        <v>86</v>
      </c>
      <c r="C22" s="42" t="s">
        <v>94</v>
      </c>
      <c r="D22" s="38" t="s">
        <v>13</v>
      </c>
      <c r="E22" s="39" t="s">
        <v>20</v>
      </c>
      <c r="F22" s="39"/>
      <c r="G22" s="39"/>
      <c r="H22" s="39"/>
      <c r="I22" s="39"/>
      <c r="J22" s="40">
        <v>3</v>
      </c>
      <c r="K22" s="40">
        <v>8</v>
      </c>
      <c r="L22" s="40">
        <v>15</v>
      </c>
      <c r="M22" s="40">
        <v>30</v>
      </c>
      <c r="N22" s="31">
        <f t="shared" si="1"/>
        <v>17.476666666666667</v>
      </c>
      <c r="O22" s="10">
        <f t="shared" si="0"/>
        <v>52.43</v>
      </c>
      <c r="P22" s="10" t="str">
        <f t="shared" si="0"/>
        <v/>
      </c>
      <c r="Q22" s="10" t="str">
        <f t="shared" si="0"/>
        <v/>
      </c>
      <c r="R22" s="10" t="str">
        <f t="shared" si="0"/>
        <v/>
      </c>
      <c r="S22" s="124"/>
    </row>
    <row r="23" spans="1:19" ht="57" customHeight="1" x14ac:dyDescent="0.2">
      <c r="A23" s="103"/>
      <c r="B23" s="103"/>
      <c r="C23" s="42" t="s">
        <v>106</v>
      </c>
      <c r="D23" s="38" t="s">
        <v>14</v>
      </c>
      <c r="E23" s="39" t="s">
        <v>20</v>
      </c>
      <c r="F23" s="39"/>
      <c r="G23" s="39"/>
      <c r="H23" s="39"/>
      <c r="I23" s="39"/>
      <c r="J23" s="40">
        <f>24/12</f>
        <v>2</v>
      </c>
      <c r="K23" s="40">
        <v>18</v>
      </c>
      <c r="L23" s="40">
        <v>22</v>
      </c>
      <c r="M23" s="40">
        <v>30</v>
      </c>
      <c r="N23" s="31">
        <f>+(((K23)+4*(L23)+(M23))/6)*1.07</f>
        <v>24.253333333333337</v>
      </c>
      <c r="O23" s="10" t="str">
        <f t="shared" si="0"/>
        <v/>
      </c>
      <c r="P23" s="10">
        <f t="shared" si="0"/>
        <v>48.506666666666675</v>
      </c>
      <c r="Q23" s="10" t="str">
        <f t="shared" si="0"/>
        <v/>
      </c>
      <c r="R23" s="10" t="str">
        <f t="shared" si="0"/>
        <v/>
      </c>
      <c r="S23" s="124"/>
    </row>
    <row r="24" spans="1:19" ht="57" customHeight="1" x14ac:dyDescent="0.2">
      <c r="A24" s="103"/>
      <c r="B24" s="103"/>
      <c r="C24" s="42" t="s">
        <v>102</v>
      </c>
      <c r="D24" s="38" t="s">
        <v>13</v>
      </c>
      <c r="E24" s="39" t="s">
        <v>20</v>
      </c>
      <c r="F24" s="39"/>
      <c r="G24" s="39"/>
      <c r="H24" s="39"/>
      <c r="I24" s="39"/>
      <c r="J24" s="40">
        <v>6</v>
      </c>
      <c r="K24" s="40">
        <v>2</v>
      </c>
      <c r="L24" s="40">
        <v>4</v>
      </c>
      <c r="M24" s="40">
        <v>7</v>
      </c>
      <c r="N24" s="31">
        <f t="shared" si="1"/>
        <v>4.4583333333333339</v>
      </c>
      <c r="O24" s="10">
        <f t="shared" si="0"/>
        <v>26.750000000000004</v>
      </c>
      <c r="P24" s="10" t="str">
        <f t="shared" si="0"/>
        <v/>
      </c>
      <c r="Q24" s="10" t="str">
        <f t="shared" si="0"/>
        <v/>
      </c>
      <c r="R24" s="10" t="str">
        <f t="shared" si="0"/>
        <v/>
      </c>
      <c r="S24" s="124"/>
    </row>
    <row r="25" spans="1:19" ht="82.5" customHeight="1" x14ac:dyDescent="0.2">
      <c r="A25" s="103"/>
      <c r="B25" s="103" t="s">
        <v>87</v>
      </c>
      <c r="C25" s="42" t="s">
        <v>95</v>
      </c>
      <c r="D25" s="38" t="s">
        <v>14</v>
      </c>
      <c r="E25" s="39" t="s">
        <v>20</v>
      </c>
      <c r="F25" s="39"/>
      <c r="G25" s="39"/>
      <c r="H25" s="39"/>
      <c r="I25" s="39"/>
      <c r="J25" s="40">
        <f>24/12</f>
        <v>2</v>
      </c>
      <c r="K25" s="40">
        <v>4</v>
      </c>
      <c r="L25" s="40">
        <v>8</v>
      </c>
      <c r="M25" s="40">
        <v>12</v>
      </c>
      <c r="N25" s="31">
        <f>+(((K25)+4*(L25)+(M25))/6)*1.07</f>
        <v>8.56</v>
      </c>
      <c r="O25" s="10" t="str">
        <f t="shared" ref="O25:R30" si="2">IF($D25=O$14,($J25*$N25),"")</f>
        <v/>
      </c>
      <c r="P25" s="10">
        <f t="shared" si="2"/>
        <v>17.12</v>
      </c>
      <c r="Q25" s="10" t="str">
        <f t="shared" si="2"/>
        <v/>
      </c>
      <c r="R25" s="10" t="str">
        <f t="shared" si="2"/>
        <v/>
      </c>
      <c r="S25" s="124"/>
    </row>
    <row r="26" spans="1:19" ht="82.5" customHeight="1" x14ac:dyDescent="0.2">
      <c r="A26" s="103"/>
      <c r="B26" s="103"/>
      <c r="C26" s="42" t="s">
        <v>105</v>
      </c>
      <c r="D26" s="38" t="s">
        <v>13</v>
      </c>
      <c r="E26" s="39" t="s">
        <v>20</v>
      </c>
      <c r="F26" s="39"/>
      <c r="G26" s="39"/>
      <c r="H26" s="39"/>
      <c r="I26" s="39"/>
      <c r="J26" s="40">
        <f>24/12</f>
        <v>2</v>
      </c>
      <c r="K26" s="40">
        <v>1</v>
      </c>
      <c r="L26" s="40">
        <v>2</v>
      </c>
      <c r="M26" s="40">
        <v>3</v>
      </c>
      <c r="N26" s="31">
        <f t="shared" si="1"/>
        <v>2.14</v>
      </c>
      <c r="O26" s="10">
        <f t="shared" si="2"/>
        <v>4.28</v>
      </c>
      <c r="P26" s="10" t="str">
        <f t="shared" si="2"/>
        <v/>
      </c>
      <c r="Q26" s="10" t="str">
        <f t="shared" si="2"/>
        <v/>
      </c>
      <c r="R26" s="10" t="str">
        <f t="shared" si="2"/>
        <v/>
      </c>
      <c r="S26" s="124"/>
    </row>
    <row r="27" spans="1:19" ht="42.75" customHeight="1" x14ac:dyDescent="0.2">
      <c r="A27" s="103"/>
      <c r="B27" s="103"/>
      <c r="C27" s="42" t="s">
        <v>103</v>
      </c>
      <c r="D27" s="38" t="s">
        <v>13</v>
      </c>
      <c r="E27" s="39" t="s">
        <v>20</v>
      </c>
      <c r="F27" s="39"/>
      <c r="G27" s="39"/>
      <c r="H27" s="39"/>
      <c r="I27" s="39"/>
      <c r="J27" s="40">
        <f>24/12</f>
        <v>2</v>
      </c>
      <c r="K27" s="40">
        <f>5/60</f>
        <v>8.3333333333333329E-2</v>
      </c>
      <c r="L27" s="40">
        <f>5/60</f>
        <v>8.3333333333333329E-2</v>
      </c>
      <c r="M27" s="40">
        <f>6/60</f>
        <v>0.1</v>
      </c>
      <c r="N27" s="31">
        <f t="shared" si="1"/>
        <v>9.2138888888888881E-2</v>
      </c>
      <c r="O27" s="10">
        <f t="shared" si="2"/>
        <v>0.18427777777777776</v>
      </c>
      <c r="P27" s="10" t="str">
        <f t="shared" si="2"/>
        <v/>
      </c>
      <c r="Q27" s="10" t="str">
        <f t="shared" si="2"/>
        <v/>
      </c>
      <c r="R27" s="10" t="str">
        <f t="shared" si="2"/>
        <v/>
      </c>
      <c r="S27" s="124"/>
    </row>
    <row r="28" spans="1:19" ht="36.75" customHeight="1" x14ac:dyDescent="0.2">
      <c r="A28" s="103"/>
      <c r="B28" s="103"/>
      <c r="C28" s="42" t="s">
        <v>99</v>
      </c>
      <c r="D28" s="38" t="s">
        <v>14</v>
      </c>
      <c r="E28" s="39" t="s">
        <v>20</v>
      </c>
      <c r="F28" s="39"/>
      <c r="G28" s="39"/>
      <c r="H28" s="39"/>
      <c r="I28" s="39"/>
      <c r="J28" s="40">
        <v>1</v>
      </c>
      <c r="K28" s="40">
        <v>2</v>
      </c>
      <c r="L28" s="40">
        <v>3</v>
      </c>
      <c r="M28" s="40">
        <v>4</v>
      </c>
      <c r="N28" s="31">
        <f t="shared" si="1"/>
        <v>3.21</v>
      </c>
      <c r="O28" s="10" t="str">
        <f t="shared" si="2"/>
        <v/>
      </c>
      <c r="P28" s="10">
        <f t="shared" si="2"/>
        <v>3.21</v>
      </c>
      <c r="Q28" s="10" t="str">
        <f t="shared" si="2"/>
        <v/>
      </c>
      <c r="R28" s="10" t="str">
        <f t="shared" si="2"/>
        <v/>
      </c>
      <c r="S28" s="124"/>
    </row>
    <row r="29" spans="1:19" ht="36.75" customHeight="1" x14ac:dyDescent="0.2">
      <c r="A29" s="103"/>
      <c r="B29" s="103" t="s">
        <v>88</v>
      </c>
      <c r="C29" s="42" t="s">
        <v>108</v>
      </c>
      <c r="D29" s="38" t="s">
        <v>13</v>
      </c>
      <c r="E29" s="39" t="s">
        <v>20</v>
      </c>
      <c r="F29" s="39"/>
      <c r="G29" s="39"/>
      <c r="H29" s="39"/>
      <c r="I29" s="39"/>
      <c r="J29" s="40">
        <v>1</v>
      </c>
      <c r="K29" s="40">
        <v>1</v>
      </c>
      <c r="L29" s="40">
        <v>1.5</v>
      </c>
      <c r="M29" s="40">
        <v>2</v>
      </c>
      <c r="N29" s="31">
        <f t="shared" si="1"/>
        <v>1.605</v>
      </c>
      <c r="O29" s="10">
        <f t="shared" si="2"/>
        <v>1.605</v>
      </c>
      <c r="P29" s="10" t="str">
        <f t="shared" si="2"/>
        <v/>
      </c>
      <c r="Q29" s="10" t="str">
        <f t="shared" si="2"/>
        <v/>
      </c>
      <c r="R29" s="10" t="str">
        <f t="shared" si="2"/>
        <v/>
      </c>
      <c r="S29" s="124"/>
    </row>
    <row r="30" spans="1:19" ht="36.75" customHeight="1" x14ac:dyDescent="0.2">
      <c r="A30" s="103"/>
      <c r="B30" s="103"/>
      <c r="C30" s="42" t="s">
        <v>109</v>
      </c>
      <c r="D30" s="38" t="s">
        <v>14</v>
      </c>
      <c r="E30" s="39" t="s">
        <v>20</v>
      </c>
      <c r="F30" s="39"/>
      <c r="G30" s="39"/>
      <c r="H30" s="39"/>
      <c r="I30" s="39"/>
      <c r="J30" s="40">
        <v>1</v>
      </c>
      <c r="K30" s="40">
        <v>4</v>
      </c>
      <c r="L30" s="40">
        <v>5</v>
      </c>
      <c r="M30" s="40">
        <v>8</v>
      </c>
      <c r="N30" s="31">
        <f>+(((K30)+4*(L30)+(M30))/6)*1.07</f>
        <v>5.706666666666667</v>
      </c>
      <c r="O30" s="10" t="str">
        <f t="shared" si="2"/>
        <v/>
      </c>
      <c r="P30" s="10">
        <f t="shared" si="2"/>
        <v>5.706666666666667</v>
      </c>
      <c r="Q30" s="10" t="str">
        <f t="shared" si="2"/>
        <v/>
      </c>
      <c r="R30" s="10" t="str">
        <f t="shared" si="2"/>
        <v/>
      </c>
      <c r="S30" s="124"/>
    </row>
    <row r="31" spans="1:19" ht="36.75" customHeight="1" x14ac:dyDescent="0.2">
      <c r="A31" s="103"/>
      <c r="B31" s="103"/>
      <c r="C31" s="42" t="s">
        <v>104</v>
      </c>
      <c r="D31" s="38" t="s">
        <v>13</v>
      </c>
      <c r="E31" s="39" t="s">
        <v>20</v>
      </c>
      <c r="F31" s="39"/>
      <c r="G31" s="39"/>
      <c r="H31" s="39"/>
      <c r="I31" s="39"/>
      <c r="J31" s="40">
        <f>+(2*3)/12</f>
        <v>0.5</v>
      </c>
      <c r="K31" s="40">
        <v>2</v>
      </c>
      <c r="L31" s="40">
        <v>5</v>
      </c>
      <c r="M31" s="40">
        <v>8</v>
      </c>
      <c r="N31" s="31">
        <f t="shared" si="1"/>
        <v>5.3500000000000005</v>
      </c>
      <c r="O31" s="10">
        <f t="shared" ref="O31:R46" si="3">IF($D31=O$14,($J31*$N31),"")</f>
        <v>2.6750000000000003</v>
      </c>
      <c r="P31" s="10" t="str">
        <f t="shared" si="3"/>
        <v/>
      </c>
      <c r="Q31" s="10" t="str">
        <f t="shared" si="3"/>
        <v/>
      </c>
      <c r="R31" s="10" t="str">
        <f t="shared" si="3"/>
        <v/>
      </c>
      <c r="S31" s="124"/>
    </row>
    <row r="32" spans="1:19" ht="36.75" customHeight="1" x14ac:dyDescent="0.2">
      <c r="A32" s="103"/>
      <c r="B32" s="103"/>
      <c r="C32" s="42" t="s">
        <v>107</v>
      </c>
      <c r="D32" s="38" t="s">
        <v>13</v>
      </c>
      <c r="E32" s="39" t="s">
        <v>20</v>
      </c>
      <c r="F32" s="39"/>
      <c r="G32" s="39"/>
      <c r="H32" s="39"/>
      <c r="I32" s="39"/>
      <c r="J32" s="40">
        <f>37/12</f>
        <v>3.0833333333333335</v>
      </c>
      <c r="K32" s="40">
        <v>1</v>
      </c>
      <c r="L32" s="40">
        <v>2</v>
      </c>
      <c r="M32" s="40">
        <v>5</v>
      </c>
      <c r="N32" s="31">
        <f>+(((K32)+4*(L32)+(M32))/6)*1.07</f>
        <v>2.496666666666667</v>
      </c>
      <c r="O32" s="10">
        <f t="shared" si="3"/>
        <v>7.6980555555555572</v>
      </c>
      <c r="P32" s="10" t="str">
        <f t="shared" si="3"/>
        <v/>
      </c>
      <c r="Q32" s="10" t="str">
        <f t="shared" si="3"/>
        <v/>
      </c>
      <c r="R32" s="10" t="str">
        <f t="shared" si="3"/>
        <v/>
      </c>
      <c r="S32" s="124"/>
    </row>
    <row r="33" spans="1:19" ht="36.75" customHeight="1" x14ac:dyDescent="0.2">
      <c r="A33" s="103"/>
      <c r="B33" s="103"/>
      <c r="C33" s="42" t="s">
        <v>110</v>
      </c>
      <c r="D33" s="38" t="s">
        <v>13</v>
      </c>
      <c r="E33" s="39" t="s">
        <v>20</v>
      </c>
      <c r="F33" s="39"/>
      <c r="G33" s="39"/>
      <c r="H33" s="39"/>
      <c r="I33" s="39"/>
      <c r="J33" s="40">
        <f>37/12</f>
        <v>3.0833333333333335</v>
      </c>
      <c r="K33" s="40">
        <v>3</v>
      </c>
      <c r="L33" s="40">
        <v>8</v>
      </c>
      <c r="M33" s="40">
        <v>12</v>
      </c>
      <c r="N33" s="31">
        <f t="shared" si="1"/>
        <v>8.3816666666666677</v>
      </c>
      <c r="O33" s="10">
        <f t="shared" si="3"/>
        <v>25.843472222222228</v>
      </c>
      <c r="P33" s="10" t="str">
        <f t="shared" si="3"/>
        <v/>
      </c>
      <c r="Q33" s="10" t="str">
        <f t="shared" si="3"/>
        <v/>
      </c>
      <c r="R33" s="10" t="str">
        <f t="shared" si="3"/>
        <v/>
      </c>
      <c r="S33" s="124"/>
    </row>
    <row r="34" spans="1:19" ht="36.75" customHeight="1" x14ac:dyDescent="0.2">
      <c r="A34" s="103"/>
      <c r="B34" s="103"/>
      <c r="C34" s="42" t="s">
        <v>111</v>
      </c>
      <c r="D34" s="38" t="s">
        <v>13</v>
      </c>
      <c r="E34" s="39" t="s">
        <v>20</v>
      </c>
      <c r="F34" s="39"/>
      <c r="G34" s="39"/>
      <c r="H34" s="39"/>
      <c r="I34" s="39"/>
      <c r="J34" s="40">
        <v>4</v>
      </c>
      <c r="K34" s="40">
        <v>2</v>
      </c>
      <c r="L34" s="40">
        <f>4</f>
        <v>4</v>
      </c>
      <c r="M34" s="40">
        <v>7</v>
      </c>
      <c r="N34" s="31">
        <f t="shared" si="1"/>
        <v>4.4583333333333339</v>
      </c>
      <c r="O34" s="10">
        <f t="shared" si="3"/>
        <v>17.833333333333336</v>
      </c>
      <c r="P34" s="10" t="str">
        <f t="shared" si="3"/>
        <v/>
      </c>
      <c r="Q34" s="10" t="str">
        <f t="shared" si="3"/>
        <v/>
      </c>
      <c r="R34" s="10" t="str">
        <f t="shared" si="3"/>
        <v/>
      </c>
      <c r="S34" s="125"/>
    </row>
    <row r="35" spans="1:19" s="12" customFormat="1" ht="42.75" customHeight="1" x14ac:dyDescent="0.2">
      <c r="A35" s="103" t="s">
        <v>79</v>
      </c>
      <c r="B35" s="103" t="s">
        <v>81</v>
      </c>
      <c r="C35" s="37"/>
      <c r="D35" s="38" t="s">
        <v>14</v>
      </c>
      <c r="E35" s="39" t="s">
        <v>20</v>
      </c>
      <c r="F35" s="39"/>
      <c r="G35" s="39"/>
      <c r="H35" s="39"/>
      <c r="I35" s="39"/>
      <c r="J35" s="40">
        <v>2</v>
      </c>
      <c r="K35" s="40">
        <v>2</v>
      </c>
      <c r="L35" s="40">
        <v>3</v>
      </c>
      <c r="M35" s="40">
        <v>4</v>
      </c>
      <c r="N35" s="31">
        <f t="shared" si="1"/>
        <v>3.21</v>
      </c>
      <c r="O35" s="11" t="str">
        <f t="shared" si="3"/>
        <v/>
      </c>
      <c r="P35" s="11">
        <f t="shared" si="3"/>
        <v>6.42</v>
      </c>
      <c r="Q35" s="11" t="str">
        <f t="shared" si="3"/>
        <v/>
      </c>
      <c r="R35" s="11" t="str">
        <f t="shared" si="3"/>
        <v/>
      </c>
      <c r="S35" s="126">
        <f>+SUM(O35:R38)</f>
        <v>38.549722222222222</v>
      </c>
    </row>
    <row r="36" spans="1:19" s="12" customFormat="1" ht="42.75" customHeight="1" x14ac:dyDescent="0.2">
      <c r="A36" s="103"/>
      <c r="B36" s="103"/>
      <c r="C36" s="37"/>
      <c r="D36" s="38" t="s">
        <v>13</v>
      </c>
      <c r="E36" s="39" t="s">
        <v>20</v>
      </c>
      <c r="F36" s="39"/>
      <c r="G36" s="39"/>
      <c r="H36" s="39"/>
      <c r="I36" s="39"/>
      <c r="J36" s="40">
        <v>1</v>
      </c>
      <c r="K36" s="40">
        <v>2</v>
      </c>
      <c r="L36" s="40">
        <v>3</v>
      </c>
      <c r="M36" s="40">
        <v>6</v>
      </c>
      <c r="N36" s="31">
        <f>+(((K36)+4*(L36)+(M36))/6)*1.07</f>
        <v>3.5666666666666669</v>
      </c>
      <c r="O36" s="11">
        <f t="shared" si="3"/>
        <v>3.5666666666666669</v>
      </c>
      <c r="P36" s="11" t="str">
        <f t="shared" si="3"/>
        <v/>
      </c>
      <c r="Q36" s="11" t="str">
        <f t="shared" si="3"/>
        <v/>
      </c>
      <c r="R36" s="11" t="str">
        <f t="shared" si="3"/>
        <v/>
      </c>
      <c r="S36" s="127"/>
    </row>
    <row r="37" spans="1:19" s="12" customFormat="1" ht="42.75" customHeight="1" x14ac:dyDescent="0.2">
      <c r="A37" s="103"/>
      <c r="B37" s="103"/>
      <c r="C37" s="37"/>
      <c r="D37" s="38" t="s">
        <v>14</v>
      </c>
      <c r="E37" s="39" t="s">
        <v>20</v>
      </c>
      <c r="F37" s="39"/>
      <c r="G37" s="39"/>
      <c r="H37" s="39"/>
      <c r="I37" s="39"/>
      <c r="J37" s="40">
        <v>1</v>
      </c>
      <c r="K37" s="40">
        <v>16</v>
      </c>
      <c r="L37" s="40">
        <v>24</v>
      </c>
      <c r="M37" s="40">
        <f>8*5</f>
        <v>40</v>
      </c>
      <c r="N37" s="31">
        <f>+(((K37)+4*(L37)+(M37))/6)*1.07</f>
        <v>27.106666666666666</v>
      </c>
      <c r="O37" s="11" t="str">
        <f t="shared" si="3"/>
        <v/>
      </c>
      <c r="P37" s="11">
        <f t="shared" si="3"/>
        <v>27.106666666666666</v>
      </c>
      <c r="Q37" s="11" t="str">
        <f t="shared" si="3"/>
        <v/>
      </c>
      <c r="R37" s="11" t="str">
        <f t="shared" si="3"/>
        <v/>
      </c>
      <c r="S37" s="127"/>
    </row>
    <row r="38" spans="1:19" s="12" customFormat="1" ht="42.75" customHeight="1" x14ac:dyDescent="0.2">
      <c r="A38" s="103"/>
      <c r="B38" s="103"/>
      <c r="C38" s="37"/>
      <c r="D38" s="38" t="s">
        <v>13</v>
      </c>
      <c r="E38" s="39" t="s">
        <v>20</v>
      </c>
      <c r="F38" s="39"/>
      <c r="G38" s="39"/>
      <c r="H38" s="39"/>
      <c r="I38" s="39"/>
      <c r="J38" s="40">
        <v>0.16666666666666666</v>
      </c>
      <c r="K38" s="40">
        <v>2</v>
      </c>
      <c r="L38" s="40">
        <v>8</v>
      </c>
      <c r="M38" s="40">
        <v>15</v>
      </c>
      <c r="N38" s="31">
        <f t="shared" si="1"/>
        <v>8.7383333333333333</v>
      </c>
      <c r="O38" s="11">
        <f t="shared" si="3"/>
        <v>1.4563888888888887</v>
      </c>
      <c r="P38" s="11" t="str">
        <f t="shared" si="3"/>
        <v/>
      </c>
      <c r="Q38" s="11" t="str">
        <f t="shared" si="3"/>
        <v/>
      </c>
      <c r="R38" s="11" t="str">
        <f t="shared" si="3"/>
        <v/>
      </c>
      <c r="S38" s="128"/>
    </row>
    <row r="39" spans="1:19" ht="111" customHeight="1" x14ac:dyDescent="0.2">
      <c r="A39" s="103"/>
      <c r="B39" s="103" t="s">
        <v>82</v>
      </c>
      <c r="C39" s="37"/>
      <c r="D39" s="38" t="s">
        <v>13</v>
      </c>
      <c r="E39" s="39" t="s">
        <v>20</v>
      </c>
      <c r="F39" s="39"/>
      <c r="G39" s="39"/>
      <c r="H39" s="39"/>
      <c r="I39" s="39"/>
      <c r="J39" s="40">
        <f t="shared" ref="J39:J44" si="4">1/12</f>
        <v>8.3333333333333329E-2</v>
      </c>
      <c r="K39" s="40">
        <f>4*8</f>
        <v>32</v>
      </c>
      <c r="L39" s="40">
        <v>34</v>
      </c>
      <c r="M39" s="40">
        <f>5*8</f>
        <v>40</v>
      </c>
      <c r="N39" s="31">
        <f t="shared" si="1"/>
        <v>37.093333333333334</v>
      </c>
      <c r="O39" s="10">
        <f t="shared" si="3"/>
        <v>3.0911111111111111</v>
      </c>
      <c r="P39" s="10" t="str">
        <f t="shared" si="3"/>
        <v/>
      </c>
      <c r="Q39" s="10" t="str">
        <f t="shared" si="3"/>
        <v/>
      </c>
      <c r="R39" s="10" t="str">
        <f t="shared" si="3"/>
        <v/>
      </c>
      <c r="S39" s="123">
        <f>+SUM(O39:R45)</f>
        <v>19.51263888888889</v>
      </c>
    </row>
    <row r="40" spans="1:19" ht="111" customHeight="1" x14ac:dyDescent="0.2">
      <c r="A40" s="103"/>
      <c r="B40" s="103"/>
      <c r="C40" s="37"/>
      <c r="D40" s="38" t="s">
        <v>13</v>
      </c>
      <c r="E40" s="39" t="s">
        <v>20</v>
      </c>
      <c r="F40" s="39"/>
      <c r="G40" s="39"/>
      <c r="H40" s="39"/>
      <c r="I40" s="39"/>
      <c r="J40" s="40">
        <f t="shared" si="4"/>
        <v>8.3333333333333329E-2</v>
      </c>
      <c r="K40" s="40">
        <f>4*8</f>
        <v>32</v>
      </c>
      <c r="L40" s="40">
        <v>36</v>
      </c>
      <c r="M40" s="40">
        <f>5*8</f>
        <v>40</v>
      </c>
      <c r="N40" s="31">
        <f>+(((K40)+4*(L40)+(M40))/6)*1.07</f>
        <v>38.520000000000003</v>
      </c>
      <c r="O40" s="10">
        <f t="shared" si="3"/>
        <v>3.21</v>
      </c>
      <c r="P40" s="10" t="str">
        <f t="shared" si="3"/>
        <v/>
      </c>
      <c r="Q40" s="10" t="str">
        <f t="shared" si="3"/>
        <v/>
      </c>
      <c r="R40" s="10" t="str">
        <f t="shared" si="3"/>
        <v/>
      </c>
      <c r="S40" s="124"/>
    </row>
    <row r="41" spans="1:19" ht="111" customHeight="1" x14ac:dyDescent="0.2">
      <c r="A41" s="103"/>
      <c r="B41" s="103"/>
      <c r="C41" s="37"/>
      <c r="D41" s="38" t="s">
        <v>14</v>
      </c>
      <c r="E41" s="39" t="s">
        <v>20</v>
      </c>
      <c r="F41" s="39"/>
      <c r="G41" s="39"/>
      <c r="H41" s="39"/>
      <c r="I41" s="39"/>
      <c r="J41" s="40">
        <f t="shared" si="4"/>
        <v>8.3333333333333329E-2</v>
      </c>
      <c r="K41" s="40">
        <v>3</v>
      </c>
      <c r="L41" s="40">
        <v>4</v>
      </c>
      <c r="M41" s="40">
        <v>6</v>
      </c>
      <c r="N41" s="31">
        <f>+(((K41)+4*(L41)+(M41))/6)*1.07</f>
        <v>4.4583333333333339</v>
      </c>
      <c r="O41" s="10" t="str">
        <f t="shared" si="3"/>
        <v/>
      </c>
      <c r="P41" s="10">
        <f t="shared" si="3"/>
        <v>0.37152777777777779</v>
      </c>
      <c r="Q41" s="10" t="str">
        <f t="shared" si="3"/>
        <v/>
      </c>
      <c r="R41" s="10" t="str">
        <f t="shared" si="3"/>
        <v/>
      </c>
      <c r="S41" s="124"/>
    </row>
    <row r="42" spans="1:19" ht="111" customHeight="1" x14ac:dyDescent="0.2">
      <c r="A42" s="103"/>
      <c r="B42" s="103" t="s">
        <v>83</v>
      </c>
      <c r="C42" s="37"/>
      <c r="D42" s="38" t="s">
        <v>13</v>
      </c>
      <c r="E42" s="39" t="s">
        <v>20</v>
      </c>
      <c r="F42" s="39"/>
      <c r="G42" s="39"/>
      <c r="H42" s="39"/>
      <c r="I42" s="39"/>
      <c r="J42" s="40">
        <f t="shared" si="4"/>
        <v>8.3333333333333329E-2</v>
      </c>
      <c r="K42" s="40">
        <v>2</v>
      </c>
      <c r="L42" s="40">
        <v>5</v>
      </c>
      <c r="M42" s="40">
        <v>8</v>
      </c>
      <c r="N42" s="31">
        <f t="shared" si="1"/>
        <v>5.3500000000000005</v>
      </c>
      <c r="O42" s="10">
        <f t="shared" si="3"/>
        <v>0.44583333333333336</v>
      </c>
      <c r="P42" s="10" t="str">
        <f t="shared" si="3"/>
        <v/>
      </c>
      <c r="Q42" s="10" t="str">
        <f t="shared" si="3"/>
        <v/>
      </c>
      <c r="R42" s="10" t="str">
        <f t="shared" si="3"/>
        <v/>
      </c>
      <c r="S42" s="124"/>
    </row>
    <row r="43" spans="1:19" ht="88.5" customHeight="1" x14ac:dyDescent="0.2">
      <c r="A43" s="103"/>
      <c r="B43" s="103"/>
      <c r="C43" s="37"/>
      <c r="D43" s="38" t="s">
        <v>14</v>
      </c>
      <c r="E43" s="39" t="s">
        <v>20</v>
      </c>
      <c r="F43" s="39"/>
      <c r="G43" s="39"/>
      <c r="H43" s="39"/>
      <c r="I43" s="39"/>
      <c r="J43" s="40">
        <f t="shared" si="4"/>
        <v>8.3333333333333329E-2</v>
      </c>
      <c r="K43" s="40">
        <v>8</v>
      </c>
      <c r="L43" s="40">
        <v>16</v>
      </c>
      <c r="M43" s="40">
        <v>24</v>
      </c>
      <c r="N43" s="31">
        <f>+(((K43)+4*(L43)+(M43))/6)*1.07</f>
        <v>17.12</v>
      </c>
      <c r="O43" s="10" t="str">
        <f t="shared" si="3"/>
        <v/>
      </c>
      <c r="P43" s="10">
        <f t="shared" si="3"/>
        <v>1.4266666666666667</v>
      </c>
      <c r="Q43" s="10" t="str">
        <f t="shared" si="3"/>
        <v/>
      </c>
      <c r="R43" s="10" t="str">
        <f t="shared" si="3"/>
        <v/>
      </c>
      <c r="S43" s="124"/>
    </row>
    <row r="44" spans="1:19" ht="88.5" customHeight="1" x14ac:dyDescent="0.2">
      <c r="A44" s="103"/>
      <c r="B44" s="103"/>
      <c r="C44" s="37"/>
      <c r="D44" s="38" t="s">
        <v>13</v>
      </c>
      <c r="E44" s="39" t="s">
        <v>20</v>
      </c>
      <c r="F44" s="39"/>
      <c r="G44" s="39"/>
      <c r="H44" s="39"/>
      <c r="I44" s="39"/>
      <c r="J44" s="40">
        <f t="shared" si="4"/>
        <v>8.3333333333333329E-2</v>
      </c>
      <c r="K44" s="40">
        <v>2</v>
      </c>
      <c r="L44" s="40">
        <v>3</v>
      </c>
      <c r="M44" s="40">
        <v>4</v>
      </c>
      <c r="N44" s="31">
        <f t="shared" si="1"/>
        <v>3.21</v>
      </c>
      <c r="O44" s="10">
        <f t="shared" si="3"/>
        <v>0.26749999999999996</v>
      </c>
      <c r="P44" s="10" t="str">
        <f t="shared" si="3"/>
        <v/>
      </c>
      <c r="Q44" s="10" t="str">
        <f t="shared" si="3"/>
        <v/>
      </c>
      <c r="R44" s="10" t="str">
        <f t="shared" si="3"/>
        <v/>
      </c>
      <c r="S44" s="124"/>
    </row>
    <row r="45" spans="1:19" ht="54.75" customHeight="1" x14ac:dyDescent="0.2">
      <c r="A45" s="103"/>
      <c r="B45" s="103"/>
      <c r="C45" s="37"/>
      <c r="D45" s="38" t="s">
        <v>13</v>
      </c>
      <c r="E45" s="39" t="s">
        <v>20</v>
      </c>
      <c r="F45" s="39"/>
      <c r="G45" s="39"/>
      <c r="H45" s="39"/>
      <c r="I45" s="39"/>
      <c r="J45" s="40">
        <v>4</v>
      </c>
      <c r="K45" s="40">
        <v>2</v>
      </c>
      <c r="L45" s="40">
        <v>2.5</v>
      </c>
      <c r="M45" s="40">
        <v>3</v>
      </c>
      <c r="N45" s="31">
        <f t="shared" si="1"/>
        <v>2.6750000000000003</v>
      </c>
      <c r="O45" s="10">
        <f t="shared" si="3"/>
        <v>10.700000000000001</v>
      </c>
      <c r="P45" s="10" t="str">
        <f t="shared" si="3"/>
        <v/>
      </c>
      <c r="Q45" s="10" t="str">
        <f t="shared" si="3"/>
        <v/>
      </c>
      <c r="R45" s="10" t="str">
        <f t="shared" si="3"/>
        <v/>
      </c>
      <c r="S45" s="125"/>
    </row>
    <row r="46" spans="1:19" ht="88.5" customHeight="1" x14ac:dyDescent="0.2">
      <c r="A46" s="103" t="s">
        <v>80</v>
      </c>
      <c r="B46" s="103" t="s">
        <v>89</v>
      </c>
      <c r="C46" s="37"/>
      <c r="D46" s="38" t="s">
        <v>13</v>
      </c>
      <c r="E46" s="39" t="s">
        <v>20</v>
      </c>
      <c r="F46" s="39"/>
      <c r="G46" s="39"/>
      <c r="H46" s="39"/>
      <c r="I46" s="39"/>
      <c r="J46" s="40">
        <f t="shared" ref="J46:J51" si="5">4/12</f>
        <v>0.33333333333333331</v>
      </c>
      <c r="K46" s="40">
        <v>1</v>
      </c>
      <c r="L46" s="40">
        <v>3</v>
      </c>
      <c r="M46" s="40">
        <v>4</v>
      </c>
      <c r="N46" s="31">
        <f t="shared" si="1"/>
        <v>3.0316666666666672</v>
      </c>
      <c r="O46" s="10">
        <f t="shared" si="3"/>
        <v>1.0105555555555557</v>
      </c>
      <c r="P46" s="10" t="str">
        <f t="shared" si="3"/>
        <v/>
      </c>
      <c r="Q46" s="10" t="str">
        <f t="shared" si="3"/>
        <v/>
      </c>
      <c r="R46" s="10" t="str">
        <f t="shared" si="3"/>
        <v/>
      </c>
      <c r="S46" s="124">
        <f>+SUM(O46:R51)</f>
        <v>85.641611111111104</v>
      </c>
    </row>
    <row r="47" spans="1:19" ht="88.5" customHeight="1" x14ac:dyDescent="0.2">
      <c r="A47" s="103"/>
      <c r="B47" s="103"/>
      <c r="C47" s="37"/>
      <c r="D47" s="38" t="s">
        <v>14</v>
      </c>
      <c r="E47" s="39" t="s">
        <v>20</v>
      </c>
      <c r="F47" s="39"/>
      <c r="G47" s="39"/>
      <c r="H47" s="39"/>
      <c r="I47" s="39"/>
      <c r="J47" s="40">
        <v>3</v>
      </c>
      <c r="K47" s="40">
        <v>16</v>
      </c>
      <c r="L47" s="40">
        <v>24</v>
      </c>
      <c r="M47" s="40">
        <f>8*5</f>
        <v>40</v>
      </c>
      <c r="N47" s="31">
        <f>+(((K47)+4*(L47)+(M47))/6)*1.07</f>
        <v>27.106666666666666</v>
      </c>
      <c r="O47" s="10" t="str">
        <f t="shared" ref="O47:R51" si="6">IF($D47=O$14,($J47*$N47),"")</f>
        <v/>
      </c>
      <c r="P47" s="10">
        <f t="shared" si="6"/>
        <v>81.319999999999993</v>
      </c>
      <c r="Q47" s="10" t="str">
        <f t="shared" si="6"/>
        <v/>
      </c>
      <c r="R47" s="10" t="str">
        <f t="shared" si="6"/>
        <v/>
      </c>
      <c r="S47" s="124"/>
    </row>
    <row r="48" spans="1:19" ht="64.5" customHeight="1" x14ac:dyDescent="0.2">
      <c r="A48" s="103"/>
      <c r="B48" s="103" t="s">
        <v>90</v>
      </c>
      <c r="C48" s="37"/>
      <c r="D48" s="38" t="s">
        <v>13</v>
      </c>
      <c r="E48" s="39" t="s">
        <v>20</v>
      </c>
      <c r="F48" s="39"/>
      <c r="G48" s="39"/>
      <c r="H48" s="39"/>
      <c r="I48" s="39"/>
      <c r="J48" s="40">
        <f t="shared" si="5"/>
        <v>0.33333333333333331</v>
      </c>
      <c r="K48" s="40">
        <v>1</v>
      </c>
      <c r="L48" s="40">
        <v>3</v>
      </c>
      <c r="M48" s="40">
        <v>4</v>
      </c>
      <c r="N48" s="31">
        <f t="shared" si="1"/>
        <v>3.0316666666666672</v>
      </c>
      <c r="O48" s="10">
        <f t="shared" si="6"/>
        <v>1.0105555555555557</v>
      </c>
      <c r="P48" s="10" t="str">
        <f t="shared" si="6"/>
        <v/>
      </c>
      <c r="Q48" s="10" t="str">
        <f t="shared" si="6"/>
        <v/>
      </c>
      <c r="R48" s="10" t="str">
        <f t="shared" si="6"/>
        <v/>
      </c>
      <c r="S48" s="124"/>
    </row>
    <row r="49" spans="1:19" ht="42.75" customHeight="1" x14ac:dyDescent="0.2">
      <c r="A49" s="103"/>
      <c r="B49" s="103"/>
      <c r="C49" s="37"/>
      <c r="D49" s="38" t="s">
        <v>13</v>
      </c>
      <c r="E49" s="39" t="s">
        <v>20</v>
      </c>
      <c r="F49" s="39"/>
      <c r="G49" s="39"/>
      <c r="H49" s="39"/>
      <c r="I49" s="39"/>
      <c r="J49" s="40">
        <f t="shared" si="5"/>
        <v>0.33333333333333331</v>
      </c>
      <c r="K49" s="40">
        <v>1</v>
      </c>
      <c r="L49" s="40">
        <v>2</v>
      </c>
      <c r="M49" s="40">
        <v>3</v>
      </c>
      <c r="N49" s="31">
        <f t="shared" si="1"/>
        <v>2.14</v>
      </c>
      <c r="O49" s="10">
        <f t="shared" si="6"/>
        <v>0.71333333333333337</v>
      </c>
      <c r="P49" s="10" t="str">
        <f t="shared" si="6"/>
        <v/>
      </c>
      <c r="Q49" s="10" t="str">
        <f t="shared" si="6"/>
        <v/>
      </c>
      <c r="R49" s="10" t="str">
        <f t="shared" si="6"/>
        <v/>
      </c>
      <c r="S49" s="124"/>
    </row>
    <row r="50" spans="1:19" ht="42.75" customHeight="1" x14ac:dyDescent="0.2">
      <c r="A50" s="103"/>
      <c r="B50" s="103" t="s">
        <v>91</v>
      </c>
      <c r="C50" s="37"/>
      <c r="D50" s="38" t="s">
        <v>13</v>
      </c>
      <c r="E50" s="39" t="s">
        <v>20</v>
      </c>
      <c r="F50" s="39"/>
      <c r="G50" s="39"/>
      <c r="H50" s="39"/>
      <c r="I50" s="39"/>
      <c r="J50" s="40">
        <f t="shared" si="5"/>
        <v>0.33333333333333331</v>
      </c>
      <c r="K50" s="40">
        <v>1</v>
      </c>
      <c r="L50" s="40">
        <v>4</v>
      </c>
      <c r="M50" s="40">
        <v>5</v>
      </c>
      <c r="N50" s="31">
        <f t="shared" si="1"/>
        <v>3.9233333333333333</v>
      </c>
      <c r="O50" s="10">
        <f t="shared" si="6"/>
        <v>1.3077777777777777</v>
      </c>
      <c r="P50" s="10" t="str">
        <f t="shared" si="6"/>
        <v/>
      </c>
      <c r="Q50" s="10" t="str">
        <f t="shared" si="6"/>
        <v/>
      </c>
      <c r="R50" s="10" t="str">
        <f t="shared" si="6"/>
        <v/>
      </c>
      <c r="S50" s="124"/>
    </row>
    <row r="51" spans="1:19" ht="55.5" customHeight="1" x14ac:dyDescent="0.2">
      <c r="A51" s="103"/>
      <c r="B51" s="103"/>
      <c r="C51" s="37"/>
      <c r="D51" s="38" t="s">
        <v>13</v>
      </c>
      <c r="E51" s="39" t="s">
        <v>20</v>
      </c>
      <c r="F51" s="39"/>
      <c r="G51" s="39"/>
      <c r="H51" s="39"/>
      <c r="I51" s="39"/>
      <c r="J51" s="40">
        <f t="shared" si="5"/>
        <v>0.33333333333333331</v>
      </c>
      <c r="K51" s="40">
        <v>0.5</v>
      </c>
      <c r="L51" s="40">
        <v>0.8</v>
      </c>
      <c r="M51" s="40">
        <v>1</v>
      </c>
      <c r="N51" s="31">
        <f t="shared" si="1"/>
        <v>0.83816666666666673</v>
      </c>
      <c r="O51" s="10">
        <f t="shared" si="6"/>
        <v>0.27938888888888891</v>
      </c>
      <c r="P51" s="10" t="str">
        <f t="shared" si="6"/>
        <v/>
      </c>
      <c r="Q51" s="10" t="str">
        <f t="shared" si="6"/>
        <v/>
      </c>
      <c r="R51" s="10" t="str">
        <f t="shared" si="6"/>
        <v/>
      </c>
      <c r="S51" s="125"/>
    </row>
    <row r="52" spans="1:19" ht="20.25" customHeight="1" x14ac:dyDescent="0.2">
      <c r="A52" s="105" t="s">
        <v>60</v>
      </c>
      <c r="B52" s="105"/>
      <c r="C52" s="105"/>
      <c r="D52" s="105"/>
      <c r="E52" s="105"/>
      <c r="F52" s="105"/>
      <c r="G52" s="105"/>
      <c r="H52" s="105"/>
      <c r="I52" s="105"/>
      <c r="J52" s="105"/>
      <c r="K52" s="105"/>
      <c r="L52" s="105"/>
      <c r="M52" s="105"/>
      <c r="N52" s="105"/>
      <c r="O52" s="32">
        <f>+SUM(O15:O51)</f>
        <v>186.88144444444444</v>
      </c>
      <c r="P52" s="32">
        <f t="shared" ref="P52:S52" si="7">+SUM(P15:P51)</f>
        <v>289.98486111111112</v>
      </c>
      <c r="Q52" s="32">
        <f t="shared" si="7"/>
        <v>0</v>
      </c>
      <c r="R52" s="32">
        <f t="shared" si="7"/>
        <v>0</v>
      </c>
      <c r="S52" s="32">
        <f t="shared" si="7"/>
        <v>476.86630555555553</v>
      </c>
    </row>
    <row r="53" spans="1:19" ht="21.75" customHeight="1" x14ac:dyDescent="0.2">
      <c r="A53" s="106" t="s">
        <v>66</v>
      </c>
      <c r="B53" s="106"/>
      <c r="C53" s="106"/>
      <c r="D53" s="106"/>
      <c r="E53" s="106"/>
      <c r="F53" s="106"/>
      <c r="G53" s="106"/>
      <c r="H53" s="106"/>
      <c r="I53" s="106"/>
      <c r="J53" s="106"/>
      <c r="K53" s="106"/>
      <c r="L53" s="106"/>
      <c r="M53" s="106"/>
      <c r="N53" s="106"/>
      <c r="O53" s="27">
        <f t="shared" ref="O53:S53" si="8">ROUND(O52/167,0)</f>
        <v>1</v>
      </c>
      <c r="P53" s="27">
        <f t="shared" si="8"/>
        <v>2</v>
      </c>
      <c r="Q53" s="27">
        <f t="shared" si="8"/>
        <v>0</v>
      </c>
      <c r="R53" s="27">
        <f t="shared" si="8"/>
        <v>0</v>
      </c>
      <c r="S53" s="27">
        <f t="shared" si="8"/>
        <v>3</v>
      </c>
    </row>
  </sheetData>
  <autoFilter ref="A14:S53"/>
  <mergeCells count="44">
    <mergeCell ref="S35:S38"/>
    <mergeCell ref="S39:S45"/>
    <mergeCell ref="B42:B45"/>
    <mergeCell ref="A46:A51"/>
    <mergeCell ref="B46:B47"/>
    <mergeCell ref="S46:S51"/>
    <mergeCell ref="B48:B49"/>
    <mergeCell ref="A35:A45"/>
    <mergeCell ref="B35:B38"/>
    <mergeCell ref="B50:B51"/>
    <mergeCell ref="A52:N52"/>
    <mergeCell ref="A53:N53"/>
    <mergeCell ref="B39:B41"/>
    <mergeCell ref="S13:S14"/>
    <mergeCell ref="A15:A34"/>
    <mergeCell ref="B15:B18"/>
    <mergeCell ref="S15:S34"/>
    <mergeCell ref="B19:B21"/>
    <mergeCell ref="I13:I14"/>
    <mergeCell ref="J13:J14"/>
    <mergeCell ref="K13:K14"/>
    <mergeCell ref="L13:L14"/>
    <mergeCell ref="M13:M14"/>
    <mergeCell ref="N13:N14"/>
    <mergeCell ref="B22:B24"/>
    <mergeCell ref="B25:B28"/>
    <mergeCell ref="O9:Q9"/>
    <mergeCell ref="B29:B34"/>
    <mergeCell ref="K12:N12"/>
    <mergeCell ref="O12:R12"/>
    <mergeCell ref="A13:A14"/>
    <mergeCell ref="B13:B14"/>
    <mergeCell ref="C13:C14"/>
    <mergeCell ref="D13:D14"/>
    <mergeCell ref="E13:E14"/>
    <mergeCell ref="F13:F14"/>
    <mergeCell ref="G13:G14"/>
    <mergeCell ref="H13:H14"/>
    <mergeCell ref="O13:R13"/>
    <mergeCell ref="A4:S4"/>
    <mergeCell ref="A5:S5"/>
    <mergeCell ref="A6:S6"/>
    <mergeCell ref="A7:S7"/>
    <mergeCell ref="B8:F8"/>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53"/>
  <sheetViews>
    <sheetView topLeftCell="A2" zoomScale="70" zoomScaleNormal="70" workbookViewId="0">
      <selection activeCell="B9" sqref="B9"/>
    </sheetView>
  </sheetViews>
  <sheetFormatPr baseColWidth="10" defaultColWidth="11.42578125" defaultRowHeight="9" x14ac:dyDescent="0.2"/>
  <cols>
    <col min="1" max="1" width="18.28515625" style="1" customWidth="1"/>
    <col min="2" max="2" width="18.7109375" style="1" bestFit="1" customWidth="1"/>
    <col min="3" max="3" width="31.140625" style="2" customWidth="1"/>
    <col min="4" max="4" width="18.7109375" style="1" customWidth="1"/>
    <col min="5" max="5" width="39.85546875" style="1" bestFit="1" customWidth="1"/>
    <col min="6" max="6" width="20.42578125" style="1" bestFit="1" customWidth="1"/>
    <col min="7" max="7" width="8.5703125" style="1" bestFit="1" customWidth="1"/>
    <col min="8" max="8" width="8.5703125" style="1" customWidth="1"/>
    <col min="9" max="9" width="38.42578125" style="1" customWidth="1"/>
    <col min="10" max="10" width="19.5703125" style="1" customWidth="1"/>
    <col min="11" max="13" width="12.42578125" style="1" customWidth="1"/>
    <col min="14" max="14" width="16.5703125" style="1" customWidth="1"/>
    <col min="15" max="15" width="15.42578125" style="1" bestFit="1" customWidth="1"/>
    <col min="16" max="16" width="20.5703125" style="1" bestFit="1" customWidth="1"/>
    <col min="17" max="17" width="15.7109375" style="1" bestFit="1" customWidth="1"/>
    <col min="18" max="18" width="20" style="1" bestFit="1" customWidth="1"/>
    <col min="19"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25" customFormat="1" ht="18" customHeight="1" x14ac:dyDescent="0.2">
      <c r="A6" s="91" t="s">
        <v>71</v>
      </c>
      <c r="B6" s="91"/>
      <c r="C6" s="91"/>
      <c r="D6" s="91"/>
      <c r="E6" s="91"/>
      <c r="F6" s="91"/>
      <c r="G6" s="91"/>
      <c r="H6" s="91"/>
      <c r="I6" s="91"/>
      <c r="J6" s="91"/>
      <c r="K6" s="91"/>
      <c r="L6" s="91"/>
      <c r="M6" s="91"/>
      <c r="N6" s="91"/>
      <c r="O6" s="91"/>
      <c r="P6" s="91"/>
      <c r="Q6" s="91"/>
      <c r="R6" s="91"/>
      <c r="S6" s="91"/>
    </row>
    <row r="7" spans="1:19" s="25" customFormat="1" ht="18" customHeight="1" x14ac:dyDescent="0.2">
      <c r="A7" s="92" t="s">
        <v>0</v>
      </c>
      <c r="B7" s="92"/>
      <c r="C7" s="92"/>
      <c r="D7" s="92"/>
      <c r="E7" s="92"/>
      <c r="F7" s="92"/>
      <c r="G7" s="92"/>
      <c r="H7" s="92"/>
      <c r="I7" s="92"/>
      <c r="J7" s="92"/>
      <c r="K7" s="92"/>
      <c r="L7" s="92"/>
      <c r="M7" s="92"/>
      <c r="N7" s="92"/>
      <c r="O7" s="92"/>
      <c r="P7" s="92"/>
      <c r="Q7" s="92"/>
      <c r="R7" s="92"/>
      <c r="S7" s="92"/>
    </row>
    <row r="8" spans="1:19" s="25" customFormat="1" ht="15.75" x14ac:dyDescent="0.2">
      <c r="A8" s="26" t="s">
        <v>1</v>
      </c>
      <c r="B8" s="93"/>
      <c r="C8" s="93"/>
      <c r="D8" s="93"/>
      <c r="E8" s="93"/>
      <c r="F8" s="93"/>
      <c r="G8" s="5"/>
      <c r="H8" s="5"/>
      <c r="I8" s="5"/>
      <c r="J8" s="5"/>
    </row>
    <row r="9" spans="1:19" s="25" customFormat="1" ht="15.75" customHeight="1" x14ac:dyDescent="0.2">
      <c r="A9" s="5" t="s">
        <v>2</v>
      </c>
      <c r="B9" s="66" t="s">
        <v>61</v>
      </c>
      <c r="C9" s="41"/>
      <c r="D9" s="41"/>
      <c r="E9" s="5"/>
      <c r="F9" s="5"/>
      <c r="G9" s="5"/>
      <c r="H9" s="5"/>
      <c r="I9" s="5"/>
      <c r="J9" s="5"/>
      <c r="K9" s="26"/>
      <c r="L9" s="26"/>
      <c r="M9" s="26"/>
      <c r="N9" s="6" t="s">
        <v>3</v>
      </c>
      <c r="O9" s="122" t="s">
        <v>75</v>
      </c>
      <c r="P9" s="122"/>
      <c r="Q9" s="122"/>
      <c r="R9" s="65"/>
      <c r="S9" s="65"/>
    </row>
    <row r="12" spans="1:19" s="7" customFormat="1" ht="13.5" customHeight="1" x14ac:dyDescent="0.2">
      <c r="A12" s="7">
        <v>1</v>
      </c>
      <c r="B12" s="7">
        <v>2</v>
      </c>
      <c r="C12" s="7">
        <v>3</v>
      </c>
      <c r="D12" s="7">
        <v>4</v>
      </c>
      <c r="E12" s="7">
        <v>5</v>
      </c>
      <c r="F12" s="7">
        <v>6</v>
      </c>
      <c r="G12" s="7">
        <v>7</v>
      </c>
      <c r="I12" s="7">
        <v>8</v>
      </c>
      <c r="J12" s="7">
        <v>9</v>
      </c>
      <c r="K12" s="95">
        <v>10</v>
      </c>
      <c r="L12" s="95"/>
      <c r="M12" s="95"/>
      <c r="N12" s="95"/>
      <c r="O12" s="95"/>
      <c r="P12" s="95"/>
      <c r="Q12" s="95"/>
      <c r="R12" s="95"/>
      <c r="S12" s="7">
        <v>12</v>
      </c>
    </row>
    <row r="13" spans="1:19" s="8" customFormat="1" ht="46.5" customHeight="1" x14ac:dyDescent="0.2">
      <c r="A13" s="96" t="s">
        <v>4</v>
      </c>
      <c r="B13" s="96" t="s">
        <v>5</v>
      </c>
      <c r="C13" s="97" t="s">
        <v>6</v>
      </c>
      <c r="D13" s="96" t="s">
        <v>67</v>
      </c>
      <c r="E13" s="96"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6"/>
      <c r="F14" s="96"/>
      <c r="G14" s="96"/>
      <c r="H14" s="96"/>
      <c r="I14" s="96"/>
      <c r="J14" s="96"/>
      <c r="K14" s="96"/>
      <c r="L14" s="96"/>
      <c r="M14" s="96"/>
      <c r="N14" s="104"/>
      <c r="O14" s="24" t="s">
        <v>13</v>
      </c>
      <c r="P14" s="24" t="s">
        <v>14</v>
      </c>
      <c r="Q14" s="24" t="s">
        <v>15</v>
      </c>
      <c r="R14" s="24" t="s">
        <v>16</v>
      </c>
      <c r="S14" s="102"/>
    </row>
    <row r="15" spans="1:19" ht="42.75" customHeight="1" x14ac:dyDescent="0.2">
      <c r="A15" s="103" t="s">
        <v>78</v>
      </c>
      <c r="B15" s="103" t="s">
        <v>84</v>
      </c>
      <c r="C15" s="42" t="s">
        <v>92</v>
      </c>
      <c r="D15" s="38" t="s">
        <v>13</v>
      </c>
      <c r="E15" s="39" t="s">
        <v>20</v>
      </c>
      <c r="F15" s="39"/>
      <c r="G15" s="39"/>
      <c r="H15" s="39"/>
      <c r="I15" s="39"/>
      <c r="J15" s="40">
        <v>0.5</v>
      </c>
      <c r="K15" s="40">
        <v>24</v>
      </c>
      <c r="L15" s="40">
        <v>32</v>
      </c>
      <c r="M15" s="40">
        <v>40</v>
      </c>
      <c r="N15" s="31">
        <f>+(((K15)+4*(L15)+(M15))/6)*1.07</f>
        <v>34.24</v>
      </c>
      <c r="O15" s="29">
        <f t="shared" ref="O15:R24" si="0">IF($D15=O$14,($J15*$N15),"")</f>
        <v>17.12</v>
      </c>
      <c r="P15" s="28" t="str">
        <f t="shared" si="0"/>
        <v/>
      </c>
      <c r="Q15" s="10" t="str">
        <f t="shared" si="0"/>
        <v/>
      </c>
      <c r="R15" s="10" t="str">
        <f t="shared" si="0"/>
        <v/>
      </c>
      <c r="S15" s="123">
        <f>+SUM(O15:R34)</f>
        <v>333.16233333333332</v>
      </c>
    </row>
    <row r="16" spans="1:19" ht="42.75" customHeight="1" x14ac:dyDescent="0.2">
      <c r="A16" s="103"/>
      <c r="B16" s="103"/>
      <c r="C16" s="42" t="s">
        <v>96</v>
      </c>
      <c r="D16" s="38" t="s">
        <v>13</v>
      </c>
      <c r="E16" s="39" t="s">
        <v>20</v>
      </c>
      <c r="F16" s="39"/>
      <c r="G16" s="39"/>
      <c r="H16" s="39"/>
      <c r="I16" s="39"/>
      <c r="J16" s="40">
        <f>1/12</f>
        <v>8.3333333333333329E-2</v>
      </c>
      <c r="K16" s="40">
        <f>2*8</f>
        <v>16</v>
      </c>
      <c r="L16" s="40">
        <v>20</v>
      </c>
      <c r="M16" s="40">
        <v>24</v>
      </c>
      <c r="N16" s="31">
        <f>+(((K16)+4*(L16)+(M16))/6)*1.07</f>
        <v>21.400000000000002</v>
      </c>
      <c r="O16" s="10">
        <f t="shared" si="0"/>
        <v>1.7833333333333334</v>
      </c>
      <c r="P16" s="10" t="str">
        <f t="shared" si="0"/>
        <v/>
      </c>
      <c r="Q16" s="10" t="str">
        <f t="shared" si="0"/>
        <v/>
      </c>
      <c r="R16" s="10" t="str">
        <f t="shared" si="0"/>
        <v/>
      </c>
      <c r="S16" s="124"/>
    </row>
    <row r="17" spans="1:19" ht="42.75" customHeight="1" x14ac:dyDescent="0.2">
      <c r="A17" s="103"/>
      <c r="B17" s="103"/>
      <c r="C17" s="42" t="s">
        <v>97</v>
      </c>
      <c r="D17" s="38" t="s">
        <v>13</v>
      </c>
      <c r="E17" s="39" t="s">
        <v>20</v>
      </c>
      <c r="F17" s="39"/>
      <c r="G17" s="39"/>
      <c r="H17" s="39"/>
      <c r="I17" s="39"/>
      <c r="J17" s="40">
        <f>1/12</f>
        <v>8.3333333333333329E-2</v>
      </c>
      <c r="K17" s="40">
        <v>8</v>
      </c>
      <c r="L17" s="40">
        <v>12</v>
      </c>
      <c r="M17" s="40">
        <v>16</v>
      </c>
      <c r="N17" s="31">
        <f t="shared" ref="N17:N51" si="1">+(((K17)+4*(L17)+(M17))/6)*1.07</f>
        <v>12.84</v>
      </c>
      <c r="O17" s="10">
        <f t="shared" si="0"/>
        <v>1.0699999999999998</v>
      </c>
      <c r="P17" s="10" t="str">
        <f t="shared" si="0"/>
        <v/>
      </c>
      <c r="Q17" s="10" t="str">
        <f t="shared" si="0"/>
        <v/>
      </c>
      <c r="R17" s="10" t="str">
        <f t="shared" si="0"/>
        <v/>
      </c>
      <c r="S17" s="124"/>
    </row>
    <row r="18" spans="1:19" ht="62.25" customHeight="1" x14ac:dyDescent="0.2">
      <c r="A18" s="103"/>
      <c r="B18" s="103"/>
      <c r="C18" s="42" t="s">
        <v>98</v>
      </c>
      <c r="D18" s="38" t="s">
        <v>14</v>
      </c>
      <c r="E18" s="39" t="s">
        <v>20</v>
      </c>
      <c r="F18" s="39"/>
      <c r="G18" s="39"/>
      <c r="H18" s="39"/>
      <c r="I18" s="39"/>
      <c r="J18" s="40">
        <f>1/12</f>
        <v>8.3333333333333329E-2</v>
      </c>
      <c r="K18" s="40">
        <v>16</v>
      </c>
      <c r="L18" s="40">
        <v>20</v>
      </c>
      <c r="M18" s="40">
        <v>24</v>
      </c>
      <c r="N18" s="31">
        <f>+(((K18)+4*(L18)+(M18))/6)*1.07</f>
        <v>21.400000000000002</v>
      </c>
      <c r="O18" s="10" t="str">
        <f t="shared" si="0"/>
        <v/>
      </c>
      <c r="P18" s="30">
        <f t="shared" si="0"/>
        <v>1.7833333333333334</v>
      </c>
      <c r="Q18" s="10" t="str">
        <f t="shared" si="0"/>
        <v/>
      </c>
      <c r="R18" s="10" t="str">
        <f t="shared" si="0"/>
        <v/>
      </c>
      <c r="S18" s="124"/>
    </row>
    <row r="19" spans="1:19" ht="62.25" customHeight="1" x14ac:dyDescent="0.2">
      <c r="A19" s="103"/>
      <c r="B19" s="103" t="s">
        <v>85</v>
      </c>
      <c r="C19" s="42" t="s">
        <v>93</v>
      </c>
      <c r="D19" s="38" t="s">
        <v>13</v>
      </c>
      <c r="E19" s="39" t="s">
        <v>20</v>
      </c>
      <c r="F19" s="39"/>
      <c r="G19" s="39"/>
      <c r="H19" s="39"/>
      <c r="I19" s="39"/>
      <c r="J19" s="40">
        <f>1/12</f>
        <v>8.3333333333333329E-2</v>
      </c>
      <c r="K19" s="40">
        <v>4</v>
      </c>
      <c r="L19" s="40">
        <v>6</v>
      </c>
      <c r="M19" s="40">
        <v>9</v>
      </c>
      <c r="N19" s="31">
        <f t="shared" si="1"/>
        <v>6.5983333333333336</v>
      </c>
      <c r="O19" s="10">
        <f t="shared" si="0"/>
        <v>0.54986111111111113</v>
      </c>
      <c r="P19" s="10" t="str">
        <f t="shared" si="0"/>
        <v/>
      </c>
      <c r="Q19" s="10" t="str">
        <f t="shared" si="0"/>
        <v/>
      </c>
      <c r="R19" s="10" t="str">
        <f t="shared" si="0"/>
        <v/>
      </c>
      <c r="S19" s="124"/>
    </row>
    <row r="20" spans="1:19" ht="42.75" customHeight="1" x14ac:dyDescent="0.2">
      <c r="A20" s="103"/>
      <c r="B20" s="103"/>
      <c r="C20" s="42" t="s">
        <v>100</v>
      </c>
      <c r="D20" s="38" t="s">
        <v>14</v>
      </c>
      <c r="E20" s="39" t="s">
        <v>20</v>
      </c>
      <c r="F20" s="39"/>
      <c r="G20" s="39"/>
      <c r="H20" s="39"/>
      <c r="I20" s="39"/>
      <c r="J20" s="40">
        <v>2</v>
      </c>
      <c r="K20" s="40">
        <v>5</v>
      </c>
      <c r="L20" s="40">
        <v>7</v>
      </c>
      <c r="M20" s="40">
        <v>9</v>
      </c>
      <c r="N20" s="31">
        <f t="shared" si="1"/>
        <v>7.49</v>
      </c>
      <c r="O20" s="10" t="str">
        <f t="shared" si="0"/>
        <v/>
      </c>
      <c r="P20" s="10">
        <f t="shared" si="0"/>
        <v>14.98</v>
      </c>
      <c r="Q20" s="10" t="str">
        <f t="shared" si="0"/>
        <v/>
      </c>
      <c r="R20" s="10" t="str">
        <f t="shared" si="0"/>
        <v/>
      </c>
      <c r="S20" s="124"/>
    </row>
    <row r="21" spans="1:19" ht="57" customHeight="1" x14ac:dyDescent="0.2">
      <c r="A21" s="103"/>
      <c r="B21" s="103"/>
      <c r="C21" s="42" t="s">
        <v>101</v>
      </c>
      <c r="D21" s="38" t="s">
        <v>14</v>
      </c>
      <c r="E21" s="39" t="s">
        <v>20</v>
      </c>
      <c r="F21" s="39"/>
      <c r="G21" s="39"/>
      <c r="H21" s="39"/>
      <c r="I21" s="39"/>
      <c r="J21" s="40">
        <v>5</v>
      </c>
      <c r="K21" s="40">
        <v>8</v>
      </c>
      <c r="L21" s="40">
        <v>16</v>
      </c>
      <c r="M21" s="40">
        <v>20</v>
      </c>
      <c r="N21" s="31">
        <f>+(((K21)+4*(L21)+(M21))/6)*1.07</f>
        <v>16.40666666666667</v>
      </c>
      <c r="O21" s="10" t="str">
        <f t="shared" si="0"/>
        <v/>
      </c>
      <c r="P21" s="10">
        <f t="shared" si="0"/>
        <v>82.033333333333346</v>
      </c>
      <c r="Q21" s="10" t="str">
        <f t="shared" si="0"/>
        <v/>
      </c>
      <c r="R21" s="10" t="str">
        <f t="shared" si="0"/>
        <v/>
      </c>
      <c r="S21" s="124"/>
    </row>
    <row r="22" spans="1:19" ht="57" customHeight="1" x14ac:dyDescent="0.2">
      <c r="A22" s="103"/>
      <c r="B22" s="103" t="s">
        <v>86</v>
      </c>
      <c r="C22" s="42" t="s">
        <v>94</v>
      </c>
      <c r="D22" s="38" t="s">
        <v>13</v>
      </c>
      <c r="E22" s="39" t="s">
        <v>20</v>
      </c>
      <c r="F22" s="39"/>
      <c r="G22" s="39"/>
      <c r="H22" s="39"/>
      <c r="I22" s="39"/>
      <c r="J22" s="40">
        <v>3</v>
      </c>
      <c r="K22" s="40">
        <v>8</v>
      </c>
      <c r="L22" s="40">
        <v>15</v>
      </c>
      <c r="M22" s="40">
        <v>30</v>
      </c>
      <c r="N22" s="31">
        <f t="shared" si="1"/>
        <v>17.476666666666667</v>
      </c>
      <c r="O22" s="10">
        <f t="shared" si="0"/>
        <v>52.43</v>
      </c>
      <c r="P22" s="10" t="str">
        <f t="shared" si="0"/>
        <v/>
      </c>
      <c r="Q22" s="10" t="str">
        <f t="shared" si="0"/>
        <v/>
      </c>
      <c r="R22" s="10" t="str">
        <f t="shared" si="0"/>
        <v/>
      </c>
      <c r="S22" s="124"/>
    </row>
    <row r="23" spans="1:19" ht="57" customHeight="1" x14ac:dyDescent="0.2">
      <c r="A23" s="103"/>
      <c r="B23" s="103"/>
      <c r="C23" s="42" t="s">
        <v>106</v>
      </c>
      <c r="D23" s="38" t="s">
        <v>14</v>
      </c>
      <c r="E23" s="39" t="s">
        <v>20</v>
      </c>
      <c r="F23" s="39"/>
      <c r="G23" s="39"/>
      <c r="H23" s="39"/>
      <c r="I23" s="39"/>
      <c r="J23" s="40">
        <f>24/12</f>
        <v>2</v>
      </c>
      <c r="K23" s="40">
        <v>18</v>
      </c>
      <c r="L23" s="40">
        <v>22</v>
      </c>
      <c r="M23" s="40">
        <v>30</v>
      </c>
      <c r="N23" s="31">
        <f>+(((K23)+4*(L23)+(M23))/6)*1.07</f>
        <v>24.253333333333337</v>
      </c>
      <c r="O23" s="10" t="str">
        <f t="shared" si="0"/>
        <v/>
      </c>
      <c r="P23" s="10">
        <f t="shared" si="0"/>
        <v>48.506666666666675</v>
      </c>
      <c r="Q23" s="10" t="str">
        <f t="shared" si="0"/>
        <v/>
      </c>
      <c r="R23" s="10" t="str">
        <f t="shared" si="0"/>
        <v/>
      </c>
      <c r="S23" s="124"/>
    </row>
    <row r="24" spans="1:19" ht="57" customHeight="1" x14ac:dyDescent="0.2">
      <c r="A24" s="103"/>
      <c r="B24" s="103"/>
      <c r="C24" s="42" t="s">
        <v>102</v>
      </c>
      <c r="D24" s="38" t="s">
        <v>13</v>
      </c>
      <c r="E24" s="39" t="s">
        <v>20</v>
      </c>
      <c r="F24" s="39"/>
      <c r="G24" s="39"/>
      <c r="H24" s="39"/>
      <c r="I24" s="39"/>
      <c r="J24" s="40">
        <v>6</v>
      </c>
      <c r="K24" s="40">
        <v>2</v>
      </c>
      <c r="L24" s="40">
        <v>4</v>
      </c>
      <c r="M24" s="40">
        <v>7</v>
      </c>
      <c r="N24" s="31">
        <f t="shared" si="1"/>
        <v>4.4583333333333339</v>
      </c>
      <c r="O24" s="10">
        <f t="shared" si="0"/>
        <v>26.750000000000004</v>
      </c>
      <c r="P24" s="10" t="str">
        <f t="shared" si="0"/>
        <v/>
      </c>
      <c r="Q24" s="10" t="str">
        <f t="shared" si="0"/>
        <v/>
      </c>
      <c r="R24" s="10" t="str">
        <f t="shared" si="0"/>
        <v/>
      </c>
      <c r="S24" s="124"/>
    </row>
    <row r="25" spans="1:19" ht="82.5" customHeight="1" x14ac:dyDescent="0.2">
      <c r="A25" s="103"/>
      <c r="B25" s="103" t="s">
        <v>87</v>
      </c>
      <c r="C25" s="42" t="s">
        <v>95</v>
      </c>
      <c r="D25" s="38" t="s">
        <v>14</v>
      </c>
      <c r="E25" s="39" t="s">
        <v>20</v>
      </c>
      <c r="F25" s="39"/>
      <c r="G25" s="39"/>
      <c r="H25" s="39"/>
      <c r="I25" s="39"/>
      <c r="J25" s="40">
        <f>24/12</f>
        <v>2</v>
      </c>
      <c r="K25" s="40">
        <v>4</v>
      </c>
      <c r="L25" s="40">
        <v>8</v>
      </c>
      <c r="M25" s="40">
        <v>12</v>
      </c>
      <c r="N25" s="31">
        <f>+(((K25)+4*(L25)+(M25))/6)*1.07</f>
        <v>8.56</v>
      </c>
      <c r="O25" s="10" t="str">
        <f t="shared" ref="O25:R30" si="2">IF($D25=O$14,($J25*$N25),"")</f>
        <v/>
      </c>
      <c r="P25" s="10">
        <f t="shared" si="2"/>
        <v>17.12</v>
      </c>
      <c r="Q25" s="10" t="str">
        <f t="shared" si="2"/>
        <v/>
      </c>
      <c r="R25" s="10" t="str">
        <f t="shared" si="2"/>
        <v/>
      </c>
      <c r="S25" s="124"/>
    </row>
    <row r="26" spans="1:19" ht="82.5" customHeight="1" x14ac:dyDescent="0.2">
      <c r="A26" s="103"/>
      <c r="B26" s="103"/>
      <c r="C26" s="42" t="s">
        <v>105</v>
      </c>
      <c r="D26" s="38" t="s">
        <v>13</v>
      </c>
      <c r="E26" s="39" t="s">
        <v>20</v>
      </c>
      <c r="F26" s="39"/>
      <c r="G26" s="39"/>
      <c r="H26" s="39"/>
      <c r="I26" s="39"/>
      <c r="J26" s="40">
        <f>24/12</f>
        <v>2</v>
      </c>
      <c r="K26" s="40">
        <v>1</v>
      </c>
      <c r="L26" s="40">
        <v>2</v>
      </c>
      <c r="M26" s="40">
        <v>3</v>
      </c>
      <c r="N26" s="31">
        <f t="shared" si="1"/>
        <v>2.14</v>
      </c>
      <c r="O26" s="10">
        <f t="shared" si="2"/>
        <v>4.28</v>
      </c>
      <c r="P26" s="10" t="str">
        <f t="shared" si="2"/>
        <v/>
      </c>
      <c r="Q26" s="10" t="str">
        <f t="shared" si="2"/>
        <v/>
      </c>
      <c r="R26" s="10" t="str">
        <f t="shared" si="2"/>
        <v/>
      </c>
      <c r="S26" s="124"/>
    </row>
    <row r="27" spans="1:19" ht="42.75" customHeight="1" x14ac:dyDescent="0.2">
      <c r="A27" s="103"/>
      <c r="B27" s="103"/>
      <c r="C27" s="42" t="s">
        <v>103</v>
      </c>
      <c r="D27" s="38" t="s">
        <v>13</v>
      </c>
      <c r="E27" s="39" t="s">
        <v>20</v>
      </c>
      <c r="F27" s="39"/>
      <c r="G27" s="39"/>
      <c r="H27" s="39"/>
      <c r="I27" s="39"/>
      <c r="J27" s="40">
        <f>24/12</f>
        <v>2</v>
      </c>
      <c r="K27" s="40">
        <f>5/60</f>
        <v>8.3333333333333329E-2</v>
      </c>
      <c r="L27" s="40">
        <f>5/60</f>
        <v>8.3333333333333329E-2</v>
      </c>
      <c r="M27" s="40">
        <f>6/60</f>
        <v>0.1</v>
      </c>
      <c r="N27" s="31">
        <f t="shared" si="1"/>
        <v>9.2138888888888881E-2</v>
      </c>
      <c r="O27" s="10">
        <f t="shared" si="2"/>
        <v>0.18427777777777776</v>
      </c>
      <c r="P27" s="10" t="str">
        <f t="shared" si="2"/>
        <v/>
      </c>
      <c r="Q27" s="10" t="str">
        <f t="shared" si="2"/>
        <v/>
      </c>
      <c r="R27" s="10" t="str">
        <f t="shared" si="2"/>
        <v/>
      </c>
      <c r="S27" s="124"/>
    </row>
    <row r="28" spans="1:19" ht="36.75" customHeight="1" x14ac:dyDescent="0.2">
      <c r="A28" s="103"/>
      <c r="B28" s="103"/>
      <c r="C28" s="42" t="s">
        <v>99</v>
      </c>
      <c r="D28" s="38" t="s">
        <v>14</v>
      </c>
      <c r="E28" s="39" t="s">
        <v>20</v>
      </c>
      <c r="F28" s="39"/>
      <c r="G28" s="39"/>
      <c r="H28" s="39"/>
      <c r="I28" s="39"/>
      <c r="J28" s="40">
        <v>1</v>
      </c>
      <c r="K28" s="40">
        <v>2</v>
      </c>
      <c r="L28" s="40">
        <v>3</v>
      </c>
      <c r="M28" s="40">
        <v>4</v>
      </c>
      <c r="N28" s="31">
        <f t="shared" si="1"/>
        <v>3.21</v>
      </c>
      <c r="O28" s="10" t="str">
        <f t="shared" si="2"/>
        <v/>
      </c>
      <c r="P28" s="10">
        <f t="shared" si="2"/>
        <v>3.21</v>
      </c>
      <c r="Q28" s="10" t="str">
        <f t="shared" si="2"/>
        <v/>
      </c>
      <c r="R28" s="10" t="str">
        <f t="shared" si="2"/>
        <v/>
      </c>
      <c r="S28" s="124"/>
    </row>
    <row r="29" spans="1:19" ht="36.75" customHeight="1" x14ac:dyDescent="0.2">
      <c r="A29" s="103"/>
      <c r="B29" s="103" t="s">
        <v>88</v>
      </c>
      <c r="C29" s="42" t="s">
        <v>108</v>
      </c>
      <c r="D29" s="38" t="s">
        <v>13</v>
      </c>
      <c r="E29" s="39" t="s">
        <v>20</v>
      </c>
      <c r="F29" s="39"/>
      <c r="G29" s="39"/>
      <c r="H29" s="39"/>
      <c r="I29" s="39"/>
      <c r="J29" s="40">
        <v>1</v>
      </c>
      <c r="K29" s="40">
        <v>1</v>
      </c>
      <c r="L29" s="40">
        <v>1.5</v>
      </c>
      <c r="M29" s="40">
        <v>2</v>
      </c>
      <c r="N29" s="31">
        <f t="shared" si="1"/>
        <v>1.605</v>
      </c>
      <c r="O29" s="10">
        <f t="shared" si="2"/>
        <v>1.605</v>
      </c>
      <c r="P29" s="10" t="str">
        <f t="shared" si="2"/>
        <v/>
      </c>
      <c r="Q29" s="10" t="str">
        <f t="shared" si="2"/>
        <v/>
      </c>
      <c r="R29" s="10" t="str">
        <f t="shared" si="2"/>
        <v/>
      </c>
      <c r="S29" s="124"/>
    </row>
    <row r="30" spans="1:19" ht="36.75" customHeight="1" x14ac:dyDescent="0.2">
      <c r="A30" s="103"/>
      <c r="B30" s="103"/>
      <c r="C30" s="42" t="s">
        <v>109</v>
      </c>
      <c r="D30" s="38" t="s">
        <v>14</v>
      </c>
      <c r="E30" s="39" t="s">
        <v>20</v>
      </c>
      <c r="F30" s="39"/>
      <c r="G30" s="39"/>
      <c r="H30" s="39"/>
      <c r="I30" s="39"/>
      <c r="J30" s="40">
        <v>1</v>
      </c>
      <c r="K30" s="40">
        <v>4</v>
      </c>
      <c r="L30" s="40">
        <v>5</v>
      </c>
      <c r="M30" s="40">
        <v>8</v>
      </c>
      <c r="N30" s="31">
        <f>+(((K30)+4*(L30)+(M30))/6)*1.07</f>
        <v>5.706666666666667</v>
      </c>
      <c r="O30" s="10" t="str">
        <f t="shared" si="2"/>
        <v/>
      </c>
      <c r="P30" s="10">
        <f t="shared" si="2"/>
        <v>5.706666666666667</v>
      </c>
      <c r="Q30" s="10" t="str">
        <f t="shared" si="2"/>
        <v/>
      </c>
      <c r="R30" s="10" t="str">
        <f t="shared" si="2"/>
        <v/>
      </c>
      <c r="S30" s="124"/>
    </row>
    <row r="31" spans="1:19" ht="36.75" customHeight="1" x14ac:dyDescent="0.2">
      <c r="A31" s="103"/>
      <c r="B31" s="103"/>
      <c r="C31" s="42" t="s">
        <v>104</v>
      </c>
      <c r="D31" s="38" t="s">
        <v>13</v>
      </c>
      <c r="E31" s="39" t="s">
        <v>20</v>
      </c>
      <c r="F31" s="39"/>
      <c r="G31" s="39"/>
      <c r="H31" s="39"/>
      <c r="I31" s="39"/>
      <c r="J31" s="40">
        <f>+(2*3)/12</f>
        <v>0.5</v>
      </c>
      <c r="K31" s="40">
        <v>2</v>
      </c>
      <c r="L31" s="40">
        <v>5</v>
      </c>
      <c r="M31" s="40">
        <v>8</v>
      </c>
      <c r="N31" s="31">
        <f t="shared" si="1"/>
        <v>5.3500000000000005</v>
      </c>
      <c r="O31" s="10">
        <f t="shared" ref="O31:R46" si="3">IF($D31=O$14,($J31*$N31),"")</f>
        <v>2.6750000000000003</v>
      </c>
      <c r="P31" s="10" t="str">
        <f t="shared" si="3"/>
        <v/>
      </c>
      <c r="Q31" s="10" t="str">
        <f t="shared" si="3"/>
        <v/>
      </c>
      <c r="R31" s="10" t="str">
        <f t="shared" si="3"/>
        <v/>
      </c>
      <c r="S31" s="124"/>
    </row>
    <row r="32" spans="1:19" ht="36.75" customHeight="1" x14ac:dyDescent="0.2">
      <c r="A32" s="103"/>
      <c r="B32" s="103"/>
      <c r="C32" s="42" t="s">
        <v>107</v>
      </c>
      <c r="D32" s="38" t="s">
        <v>13</v>
      </c>
      <c r="E32" s="39" t="s">
        <v>20</v>
      </c>
      <c r="F32" s="39"/>
      <c r="G32" s="39"/>
      <c r="H32" s="39"/>
      <c r="I32" s="39"/>
      <c r="J32" s="40">
        <f>37/12</f>
        <v>3.0833333333333335</v>
      </c>
      <c r="K32" s="40">
        <v>1</v>
      </c>
      <c r="L32" s="40">
        <v>2</v>
      </c>
      <c r="M32" s="40">
        <v>5</v>
      </c>
      <c r="N32" s="31">
        <f>+(((K32)+4*(L32)+(M32))/6)*1.07</f>
        <v>2.496666666666667</v>
      </c>
      <c r="O32" s="10">
        <f t="shared" si="3"/>
        <v>7.6980555555555572</v>
      </c>
      <c r="P32" s="10" t="str">
        <f t="shared" si="3"/>
        <v/>
      </c>
      <c r="Q32" s="10" t="str">
        <f t="shared" si="3"/>
        <v/>
      </c>
      <c r="R32" s="10" t="str">
        <f t="shared" si="3"/>
        <v/>
      </c>
      <c r="S32" s="124"/>
    </row>
    <row r="33" spans="1:19" ht="36.75" customHeight="1" x14ac:dyDescent="0.2">
      <c r="A33" s="103"/>
      <c r="B33" s="103"/>
      <c r="C33" s="42" t="s">
        <v>110</v>
      </c>
      <c r="D33" s="38" t="s">
        <v>13</v>
      </c>
      <c r="E33" s="39" t="s">
        <v>20</v>
      </c>
      <c r="F33" s="39"/>
      <c r="G33" s="39"/>
      <c r="H33" s="39"/>
      <c r="I33" s="39"/>
      <c r="J33" s="40">
        <f>37/12</f>
        <v>3.0833333333333335</v>
      </c>
      <c r="K33" s="40">
        <v>3</v>
      </c>
      <c r="L33" s="40">
        <v>8</v>
      </c>
      <c r="M33" s="40">
        <v>12</v>
      </c>
      <c r="N33" s="31">
        <f t="shared" si="1"/>
        <v>8.3816666666666677</v>
      </c>
      <c r="O33" s="10">
        <f t="shared" si="3"/>
        <v>25.843472222222228</v>
      </c>
      <c r="P33" s="10" t="str">
        <f t="shared" si="3"/>
        <v/>
      </c>
      <c r="Q33" s="10" t="str">
        <f t="shared" si="3"/>
        <v/>
      </c>
      <c r="R33" s="10" t="str">
        <f t="shared" si="3"/>
        <v/>
      </c>
      <c r="S33" s="124"/>
    </row>
    <row r="34" spans="1:19" ht="36.75" customHeight="1" x14ac:dyDescent="0.2">
      <c r="A34" s="103"/>
      <c r="B34" s="103"/>
      <c r="C34" s="42" t="s">
        <v>111</v>
      </c>
      <c r="D34" s="38" t="s">
        <v>13</v>
      </c>
      <c r="E34" s="39" t="s">
        <v>20</v>
      </c>
      <c r="F34" s="39"/>
      <c r="G34" s="39"/>
      <c r="H34" s="39"/>
      <c r="I34" s="39"/>
      <c r="J34" s="40">
        <v>4</v>
      </c>
      <c r="K34" s="40">
        <v>2</v>
      </c>
      <c r="L34" s="40">
        <f>4</f>
        <v>4</v>
      </c>
      <c r="M34" s="40">
        <v>7</v>
      </c>
      <c r="N34" s="31">
        <f t="shared" si="1"/>
        <v>4.4583333333333339</v>
      </c>
      <c r="O34" s="10">
        <f t="shared" si="3"/>
        <v>17.833333333333336</v>
      </c>
      <c r="P34" s="10" t="str">
        <f t="shared" si="3"/>
        <v/>
      </c>
      <c r="Q34" s="10" t="str">
        <f t="shared" si="3"/>
        <v/>
      </c>
      <c r="R34" s="10" t="str">
        <f t="shared" si="3"/>
        <v/>
      </c>
      <c r="S34" s="125"/>
    </row>
    <row r="35" spans="1:19" s="12" customFormat="1" ht="42.75" customHeight="1" x14ac:dyDescent="0.2">
      <c r="A35" s="103" t="s">
        <v>79</v>
      </c>
      <c r="B35" s="103" t="s">
        <v>81</v>
      </c>
      <c r="C35" s="37"/>
      <c r="D35" s="38" t="s">
        <v>14</v>
      </c>
      <c r="E35" s="39" t="s">
        <v>20</v>
      </c>
      <c r="F35" s="39"/>
      <c r="G35" s="39"/>
      <c r="H35" s="39"/>
      <c r="I35" s="39"/>
      <c r="J35" s="40">
        <v>2</v>
      </c>
      <c r="K35" s="40">
        <v>2</v>
      </c>
      <c r="L35" s="40">
        <v>3</v>
      </c>
      <c r="M35" s="40">
        <v>4</v>
      </c>
      <c r="N35" s="31">
        <f t="shared" si="1"/>
        <v>3.21</v>
      </c>
      <c r="O35" s="11" t="str">
        <f t="shared" si="3"/>
        <v/>
      </c>
      <c r="P35" s="11">
        <f t="shared" si="3"/>
        <v>6.42</v>
      </c>
      <c r="Q35" s="11" t="str">
        <f t="shared" si="3"/>
        <v/>
      </c>
      <c r="R35" s="11" t="str">
        <f t="shared" si="3"/>
        <v/>
      </c>
      <c r="S35" s="126">
        <f>+SUM(O35:R38)</f>
        <v>38.549722222222222</v>
      </c>
    </row>
    <row r="36" spans="1:19" s="12" customFormat="1" ht="42.75" customHeight="1" x14ac:dyDescent="0.2">
      <c r="A36" s="103"/>
      <c r="B36" s="103"/>
      <c r="C36" s="37"/>
      <c r="D36" s="38" t="s">
        <v>13</v>
      </c>
      <c r="E36" s="39" t="s">
        <v>20</v>
      </c>
      <c r="F36" s="39"/>
      <c r="G36" s="39"/>
      <c r="H36" s="39"/>
      <c r="I36" s="39"/>
      <c r="J36" s="40">
        <v>1</v>
      </c>
      <c r="K36" s="40">
        <v>2</v>
      </c>
      <c r="L36" s="40">
        <v>3</v>
      </c>
      <c r="M36" s="40">
        <v>6</v>
      </c>
      <c r="N36" s="31">
        <f>+(((K36)+4*(L36)+(M36))/6)*1.07</f>
        <v>3.5666666666666669</v>
      </c>
      <c r="O36" s="11">
        <f t="shared" si="3"/>
        <v>3.5666666666666669</v>
      </c>
      <c r="P36" s="11" t="str">
        <f t="shared" si="3"/>
        <v/>
      </c>
      <c r="Q36" s="11" t="str">
        <f t="shared" si="3"/>
        <v/>
      </c>
      <c r="R36" s="11" t="str">
        <f t="shared" si="3"/>
        <v/>
      </c>
      <c r="S36" s="127"/>
    </row>
    <row r="37" spans="1:19" s="12" customFormat="1" ht="42.75" customHeight="1" x14ac:dyDescent="0.2">
      <c r="A37" s="103"/>
      <c r="B37" s="103"/>
      <c r="C37" s="37"/>
      <c r="D37" s="38" t="s">
        <v>14</v>
      </c>
      <c r="E37" s="39" t="s">
        <v>20</v>
      </c>
      <c r="F37" s="39"/>
      <c r="G37" s="39"/>
      <c r="H37" s="39"/>
      <c r="I37" s="39"/>
      <c r="J37" s="40">
        <v>1</v>
      </c>
      <c r="K37" s="40">
        <v>16</v>
      </c>
      <c r="L37" s="40">
        <v>24</v>
      </c>
      <c r="M37" s="40">
        <f>8*5</f>
        <v>40</v>
      </c>
      <c r="N37" s="31">
        <f>+(((K37)+4*(L37)+(M37))/6)*1.07</f>
        <v>27.106666666666666</v>
      </c>
      <c r="O37" s="11" t="str">
        <f t="shared" si="3"/>
        <v/>
      </c>
      <c r="P37" s="11">
        <f t="shared" si="3"/>
        <v>27.106666666666666</v>
      </c>
      <c r="Q37" s="11" t="str">
        <f t="shared" si="3"/>
        <v/>
      </c>
      <c r="R37" s="11" t="str">
        <f t="shared" si="3"/>
        <v/>
      </c>
      <c r="S37" s="127"/>
    </row>
    <row r="38" spans="1:19" s="12" customFormat="1" ht="42.75" customHeight="1" x14ac:dyDescent="0.2">
      <c r="A38" s="103"/>
      <c r="B38" s="103"/>
      <c r="C38" s="37"/>
      <c r="D38" s="38" t="s">
        <v>13</v>
      </c>
      <c r="E38" s="39" t="s">
        <v>20</v>
      </c>
      <c r="F38" s="39"/>
      <c r="G38" s="39"/>
      <c r="H38" s="39"/>
      <c r="I38" s="39"/>
      <c r="J38" s="40">
        <v>0.16666666666666666</v>
      </c>
      <c r="K38" s="40">
        <v>2</v>
      </c>
      <c r="L38" s="40">
        <v>8</v>
      </c>
      <c r="M38" s="40">
        <v>15</v>
      </c>
      <c r="N38" s="31">
        <f t="shared" si="1"/>
        <v>8.7383333333333333</v>
      </c>
      <c r="O38" s="11">
        <f t="shared" si="3"/>
        <v>1.4563888888888887</v>
      </c>
      <c r="P38" s="11" t="str">
        <f t="shared" si="3"/>
        <v/>
      </c>
      <c r="Q38" s="11" t="str">
        <f t="shared" si="3"/>
        <v/>
      </c>
      <c r="R38" s="11" t="str">
        <f t="shared" si="3"/>
        <v/>
      </c>
      <c r="S38" s="128"/>
    </row>
    <row r="39" spans="1:19" ht="111" customHeight="1" x14ac:dyDescent="0.2">
      <c r="A39" s="103"/>
      <c r="B39" s="103" t="s">
        <v>82</v>
      </c>
      <c r="C39" s="37"/>
      <c r="D39" s="38" t="s">
        <v>13</v>
      </c>
      <c r="E39" s="39" t="s">
        <v>20</v>
      </c>
      <c r="F39" s="39"/>
      <c r="G39" s="39"/>
      <c r="H39" s="39"/>
      <c r="I39" s="39"/>
      <c r="J39" s="40">
        <f t="shared" ref="J39:J44" si="4">1/12</f>
        <v>8.3333333333333329E-2</v>
      </c>
      <c r="K39" s="40">
        <f>4*8</f>
        <v>32</v>
      </c>
      <c r="L39" s="40">
        <v>34</v>
      </c>
      <c r="M39" s="40">
        <f>5*8</f>
        <v>40</v>
      </c>
      <c r="N39" s="31">
        <f t="shared" si="1"/>
        <v>37.093333333333334</v>
      </c>
      <c r="O39" s="10">
        <f t="shared" si="3"/>
        <v>3.0911111111111111</v>
      </c>
      <c r="P39" s="10" t="str">
        <f t="shared" si="3"/>
        <v/>
      </c>
      <c r="Q39" s="10" t="str">
        <f t="shared" si="3"/>
        <v/>
      </c>
      <c r="R39" s="10" t="str">
        <f t="shared" si="3"/>
        <v/>
      </c>
      <c r="S39" s="123">
        <f>+SUM(O39:R45)</f>
        <v>19.51263888888889</v>
      </c>
    </row>
    <row r="40" spans="1:19" ht="111" customHeight="1" x14ac:dyDescent="0.2">
      <c r="A40" s="103"/>
      <c r="B40" s="103"/>
      <c r="C40" s="37"/>
      <c r="D40" s="38" t="s">
        <v>13</v>
      </c>
      <c r="E40" s="39" t="s">
        <v>20</v>
      </c>
      <c r="F40" s="39"/>
      <c r="G40" s="39"/>
      <c r="H40" s="39"/>
      <c r="I40" s="39"/>
      <c r="J40" s="40">
        <f t="shared" si="4"/>
        <v>8.3333333333333329E-2</v>
      </c>
      <c r="K40" s="40">
        <f>4*8</f>
        <v>32</v>
      </c>
      <c r="L40" s="40">
        <v>36</v>
      </c>
      <c r="M40" s="40">
        <f>5*8</f>
        <v>40</v>
      </c>
      <c r="N40" s="31">
        <f>+(((K40)+4*(L40)+(M40))/6)*1.07</f>
        <v>38.520000000000003</v>
      </c>
      <c r="O40" s="10">
        <f t="shared" si="3"/>
        <v>3.21</v>
      </c>
      <c r="P40" s="10" t="str">
        <f t="shared" si="3"/>
        <v/>
      </c>
      <c r="Q40" s="10" t="str">
        <f t="shared" si="3"/>
        <v/>
      </c>
      <c r="R40" s="10" t="str">
        <f t="shared" si="3"/>
        <v/>
      </c>
      <c r="S40" s="124"/>
    </row>
    <row r="41" spans="1:19" ht="111" customHeight="1" x14ac:dyDescent="0.2">
      <c r="A41" s="103"/>
      <c r="B41" s="103"/>
      <c r="C41" s="37"/>
      <c r="D41" s="38" t="s">
        <v>14</v>
      </c>
      <c r="E41" s="39" t="s">
        <v>20</v>
      </c>
      <c r="F41" s="39"/>
      <c r="G41" s="39"/>
      <c r="H41" s="39"/>
      <c r="I41" s="39"/>
      <c r="J41" s="40">
        <f t="shared" si="4"/>
        <v>8.3333333333333329E-2</v>
      </c>
      <c r="K41" s="40">
        <v>3</v>
      </c>
      <c r="L41" s="40">
        <v>4</v>
      </c>
      <c r="M41" s="40">
        <v>6</v>
      </c>
      <c r="N41" s="31">
        <f>+(((K41)+4*(L41)+(M41))/6)*1.07</f>
        <v>4.4583333333333339</v>
      </c>
      <c r="O41" s="10" t="str">
        <f t="shared" si="3"/>
        <v/>
      </c>
      <c r="P41" s="10">
        <f t="shared" si="3"/>
        <v>0.37152777777777779</v>
      </c>
      <c r="Q41" s="10" t="str">
        <f t="shared" si="3"/>
        <v/>
      </c>
      <c r="R41" s="10" t="str">
        <f t="shared" si="3"/>
        <v/>
      </c>
      <c r="S41" s="124"/>
    </row>
    <row r="42" spans="1:19" ht="111" customHeight="1" x14ac:dyDescent="0.2">
      <c r="A42" s="103"/>
      <c r="B42" s="103" t="s">
        <v>83</v>
      </c>
      <c r="C42" s="37"/>
      <c r="D42" s="38" t="s">
        <v>13</v>
      </c>
      <c r="E42" s="39" t="s">
        <v>20</v>
      </c>
      <c r="F42" s="39"/>
      <c r="G42" s="39"/>
      <c r="H42" s="39"/>
      <c r="I42" s="39"/>
      <c r="J42" s="40">
        <f t="shared" si="4"/>
        <v>8.3333333333333329E-2</v>
      </c>
      <c r="K42" s="40">
        <v>2</v>
      </c>
      <c r="L42" s="40">
        <v>5</v>
      </c>
      <c r="M42" s="40">
        <v>8</v>
      </c>
      <c r="N42" s="31">
        <f t="shared" si="1"/>
        <v>5.3500000000000005</v>
      </c>
      <c r="O42" s="10">
        <f t="shared" si="3"/>
        <v>0.44583333333333336</v>
      </c>
      <c r="P42" s="10" t="str">
        <f t="shared" si="3"/>
        <v/>
      </c>
      <c r="Q42" s="10" t="str">
        <f t="shared" si="3"/>
        <v/>
      </c>
      <c r="R42" s="10" t="str">
        <f t="shared" si="3"/>
        <v/>
      </c>
      <c r="S42" s="124"/>
    </row>
    <row r="43" spans="1:19" ht="88.5" customHeight="1" x14ac:dyDescent="0.2">
      <c r="A43" s="103"/>
      <c r="B43" s="103"/>
      <c r="C43" s="37"/>
      <c r="D43" s="38" t="s">
        <v>14</v>
      </c>
      <c r="E43" s="39" t="s">
        <v>20</v>
      </c>
      <c r="F43" s="39"/>
      <c r="G43" s="39"/>
      <c r="H43" s="39"/>
      <c r="I43" s="39"/>
      <c r="J43" s="40">
        <f t="shared" si="4"/>
        <v>8.3333333333333329E-2</v>
      </c>
      <c r="K43" s="40">
        <v>8</v>
      </c>
      <c r="L43" s="40">
        <v>16</v>
      </c>
      <c r="M43" s="40">
        <v>24</v>
      </c>
      <c r="N43" s="31">
        <f>+(((K43)+4*(L43)+(M43))/6)*1.07</f>
        <v>17.12</v>
      </c>
      <c r="O43" s="10" t="str">
        <f t="shared" si="3"/>
        <v/>
      </c>
      <c r="P43" s="10">
        <f t="shared" si="3"/>
        <v>1.4266666666666667</v>
      </c>
      <c r="Q43" s="10" t="str">
        <f t="shared" si="3"/>
        <v/>
      </c>
      <c r="R43" s="10" t="str">
        <f t="shared" si="3"/>
        <v/>
      </c>
      <c r="S43" s="124"/>
    </row>
    <row r="44" spans="1:19" ht="88.5" customHeight="1" x14ac:dyDescent="0.2">
      <c r="A44" s="103"/>
      <c r="B44" s="103"/>
      <c r="C44" s="37"/>
      <c r="D44" s="38" t="s">
        <v>13</v>
      </c>
      <c r="E44" s="39" t="s">
        <v>20</v>
      </c>
      <c r="F44" s="39"/>
      <c r="G44" s="39"/>
      <c r="H44" s="39"/>
      <c r="I44" s="39"/>
      <c r="J44" s="40">
        <f t="shared" si="4"/>
        <v>8.3333333333333329E-2</v>
      </c>
      <c r="K44" s="40">
        <v>2</v>
      </c>
      <c r="L44" s="40">
        <v>3</v>
      </c>
      <c r="M44" s="40">
        <v>4</v>
      </c>
      <c r="N44" s="31">
        <f t="shared" si="1"/>
        <v>3.21</v>
      </c>
      <c r="O44" s="10">
        <f t="shared" si="3"/>
        <v>0.26749999999999996</v>
      </c>
      <c r="P44" s="10" t="str">
        <f t="shared" si="3"/>
        <v/>
      </c>
      <c r="Q44" s="10" t="str">
        <f t="shared" si="3"/>
        <v/>
      </c>
      <c r="R44" s="10" t="str">
        <f t="shared" si="3"/>
        <v/>
      </c>
      <c r="S44" s="124"/>
    </row>
    <row r="45" spans="1:19" ht="54.75" customHeight="1" x14ac:dyDescent="0.2">
      <c r="A45" s="103"/>
      <c r="B45" s="103"/>
      <c r="C45" s="37"/>
      <c r="D45" s="38" t="s">
        <v>13</v>
      </c>
      <c r="E45" s="39" t="s">
        <v>20</v>
      </c>
      <c r="F45" s="39"/>
      <c r="G45" s="39"/>
      <c r="H45" s="39"/>
      <c r="I45" s="39"/>
      <c r="J45" s="40">
        <v>4</v>
      </c>
      <c r="K45" s="40">
        <v>2</v>
      </c>
      <c r="L45" s="40">
        <v>2.5</v>
      </c>
      <c r="M45" s="40">
        <v>3</v>
      </c>
      <c r="N45" s="31">
        <f t="shared" si="1"/>
        <v>2.6750000000000003</v>
      </c>
      <c r="O45" s="10">
        <f t="shared" si="3"/>
        <v>10.700000000000001</v>
      </c>
      <c r="P45" s="10" t="str">
        <f t="shared" si="3"/>
        <v/>
      </c>
      <c r="Q45" s="10" t="str">
        <f t="shared" si="3"/>
        <v/>
      </c>
      <c r="R45" s="10" t="str">
        <f t="shared" si="3"/>
        <v/>
      </c>
      <c r="S45" s="125"/>
    </row>
    <row r="46" spans="1:19" ht="88.5" customHeight="1" x14ac:dyDescent="0.2">
      <c r="A46" s="103" t="s">
        <v>80</v>
      </c>
      <c r="B46" s="103" t="s">
        <v>89</v>
      </c>
      <c r="C46" s="37"/>
      <c r="D46" s="38" t="s">
        <v>13</v>
      </c>
      <c r="E46" s="39" t="s">
        <v>20</v>
      </c>
      <c r="F46" s="39"/>
      <c r="G46" s="39"/>
      <c r="H46" s="39"/>
      <c r="I46" s="39"/>
      <c r="J46" s="40">
        <f t="shared" ref="J46:J51" si="5">4/12</f>
        <v>0.33333333333333331</v>
      </c>
      <c r="K46" s="40">
        <v>1</v>
      </c>
      <c r="L46" s="40">
        <v>3</v>
      </c>
      <c r="M46" s="40">
        <v>4</v>
      </c>
      <c r="N46" s="31">
        <f t="shared" si="1"/>
        <v>3.0316666666666672</v>
      </c>
      <c r="O46" s="10">
        <f t="shared" si="3"/>
        <v>1.0105555555555557</v>
      </c>
      <c r="P46" s="10" t="str">
        <f t="shared" si="3"/>
        <v/>
      </c>
      <c r="Q46" s="10" t="str">
        <f t="shared" si="3"/>
        <v/>
      </c>
      <c r="R46" s="10" t="str">
        <f t="shared" si="3"/>
        <v/>
      </c>
      <c r="S46" s="124">
        <f>+SUM(O46:R51)</f>
        <v>85.641611111111104</v>
      </c>
    </row>
    <row r="47" spans="1:19" ht="88.5" customHeight="1" x14ac:dyDescent="0.2">
      <c r="A47" s="103"/>
      <c r="B47" s="103"/>
      <c r="C47" s="37"/>
      <c r="D47" s="38" t="s">
        <v>14</v>
      </c>
      <c r="E47" s="39" t="s">
        <v>20</v>
      </c>
      <c r="F47" s="39"/>
      <c r="G47" s="39"/>
      <c r="H47" s="39"/>
      <c r="I47" s="39"/>
      <c r="J47" s="40">
        <v>3</v>
      </c>
      <c r="K47" s="40">
        <v>16</v>
      </c>
      <c r="L47" s="40">
        <v>24</v>
      </c>
      <c r="M47" s="40">
        <f>8*5</f>
        <v>40</v>
      </c>
      <c r="N47" s="31">
        <f>+(((K47)+4*(L47)+(M47))/6)*1.07</f>
        <v>27.106666666666666</v>
      </c>
      <c r="O47" s="10" t="str">
        <f t="shared" ref="O47:R51" si="6">IF($D47=O$14,($J47*$N47),"")</f>
        <v/>
      </c>
      <c r="P47" s="10">
        <f t="shared" si="6"/>
        <v>81.319999999999993</v>
      </c>
      <c r="Q47" s="10" t="str">
        <f t="shared" si="6"/>
        <v/>
      </c>
      <c r="R47" s="10" t="str">
        <f t="shared" si="6"/>
        <v/>
      </c>
      <c r="S47" s="124"/>
    </row>
    <row r="48" spans="1:19" ht="64.5" customHeight="1" x14ac:dyDescent="0.2">
      <c r="A48" s="103"/>
      <c r="B48" s="103" t="s">
        <v>90</v>
      </c>
      <c r="C48" s="37"/>
      <c r="D48" s="38" t="s">
        <v>13</v>
      </c>
      <c r="E48" s="39" t="s">
        <v>20</v>
      </c>
      <c r="F48" s="39"/>
      <c r="G48" s="39"/>
      <c r="H48" s="39"/>
      <c r="I48" s="39"/>
      <c r="J48" s="40">
        <f t="shared" si="5"/>
        <v>0.33333333333333331</v>
      </c>
      <c r="K48" s="40">
        <v>1</v>
      </c>
      <c r="L48" s="40">
        <v>3</v>
      </c>
      <c r="M48" s="40">
        <v>4</v>
      </c>
      <c r="N48" s="31">
        <f t="shared" si="1"/>
        <v>3.0316666666666672</v>
      </c>
      <c r="O48" s="10">
        <f t="shared" si="6"/>
        <v>1.0105555555555557</v>
      </c>
      <c r="P48" s="10" t="str">
        <f t="shared" si="6"/>
        <v/>
      </c>
      <c r="Q48" s="10" t="str">
        <f t="shared" si="6"/>
        <v/>
      </c>
      <c r="R48" s="10" t="str">
        <f t="shared" si="6"/>
        <v/>
      </c>
      <c r="S48" s="124"/>
    </row>
    <row r="49" spans="1:19" ht="42.75" customHeight="1" x14ac:dyDescent="0.2">
      <c r="A49" s="103"/>
      <c r="B49" s="103"/>
      <c r="C49" s="37"/>
      <c r="D49" s="38" t="s">
        <v>13</v>
      </c>
      <c r="E49" s="39" t="s">
        <v>20</v>
      </c>
      <c r="F49" s="39"/>
      <c r="G49" s="39"/>
      <c r="H49" s="39"/>
      <c r="I49" s="39"/>
      <c r="J49" s="40">
        <f t="shared" si="5"/>
        <v>0.33333333333333331</v>
      </c>
      <c r="K49" s="40">
        <v>1</v>
      </c>
      <c r="L49" s="40">
        <v>2</v>
      </c>
      <c r="M49" s="40">
        <v>3</v>
      </c>
      <c r="N49" s="31">
        <f t="shared" si="1"/>
        <v>2.14</v>
      </c>
      <c r="O49" s="10">
        <f t="shared" si="6"/>
        <v>0.71333333333333337</v>
      </c>
      <c r="P49" s="10" t="str">
        <f t="shared" si="6"/>
        <v/>
      </c>
      <c r="Q49" s="10" t="str">
        <f t="shared" si="6"/>
        <v/>
      </c>
      <c r="R49" s="10" t="str">
        <f t="shared" si="6"/>
        <v/>
      </c>
      <c r="S49" s="124"/>
    </row>
    <row r="50" spans="1:19" ht="42.75" customHeight="1" x14ac:dyDescent="0.2">
      <c r="A50" s="103"/>
      <c r="B50" s="103" t="s">
        <v>91</v>
      </c>
      <c r="C50" s="37"/>
      <c r="D50" s="38" t="s">
        <v>13</v>
      </c>
      <c r="E50" s="39" t="s">
        <v>20</v>
      </c>
      <c r="F50" s="39"/>
      <c r="G50" s="39"/>
      <c r="H50" s="39"/>
      <c r="I50" s="39"/>
      <c r="J50" s="40">
        <f t="shared" si="5"/>
        <v>0.33333333333333331</v>
      </c>
      <c r="K50" s="40">
        <v>1</v>
      </c>
      <c r="L50" s="40">
        <v>4</v>
      </c>
      <c r="M50" s="40">
        <v>5</v>
      </c>
      <c r="N50" s="31">
        <f t="shared" si="1"/>
        <v>3.9233333333333333</v>
      </c>
      <c r="O50" s="10">
        <f t="shared" si="6"/>
        <v>1.3077777777777777</v>
      </c>
      <c r="P50" s="10" t="str">
        <f t="shared" si="6"/>
        <v/>
      </c>
      <c r="Q50" s="10" t="str">
        <f t="shared" si="6"/>
        <v/>
      </c>
      <c r="R50" s="10" t="str">
        <f t="shared" si="6"/>
        <v/>
      </c>
      <c r="S50" s="124"/>
    </row>
    <row r="51" spans="1:19" ht="55.5" customHeight="1" x14ac:dyDescent="0.2">
      <c r="A51" s="103"/>
      <c r="B51" s="103"/>
      <c r="C51" s="37"/>
      <c r="D51" s="38" t="s">
        <v>13</v>
      </c>
      <c r="E51" s="39" t="s">
        <v>20</v>
      </c>
      <c r="F51" s="39"/>
      <c r="G51" s="39"/>
      <c r="H51" s="39"/>
      <c r="I51" s="39"/>
      <c r="J51" s="40">
        <f t="shared" si="5"/>
        <v>0.33333333333333331</v>
      </c>
      <c r="K51" s="40">
        <v>0.5</v>
      </c>
      <c r="L51" s="40">
        <v>0.8</v>
      </c>
      <c r="M51" s="40">
        <v>1</v>
      </c>
      <c r="N51" s="31">
        <f t="shared" si="1"/>
        <v>0.83816666666666673</v>
      </c>
      <c r="O51" s="10">
        <f t="shared" si="6"/>
        <v>0.27938888888888891</v>
      </c>
      <c r="P51" s="10" t="str">
        <f t="shared" si="6"/>
        <v/>
      </c>
      <c r="Q51" s="10" t="str">
        <f t="shared" si="6"/>
        <v/>
      </c>
      <c r="R51" s="10" t="str">
        <f t="shared" si="6"/>
        <v/>
      </c>
      <c r="S51" s="125"/>
    </row>
    <row r="52" spans="1:19" ht="20.25" customHeight="1" x14ac:dyDescent="0.2">
      <c r="A52" s="105" t="s">
        <v>60</v>
      </c>
      <c r="B52" s="105"/>
      <c r="C52" s="105"/>
      <c r="D52" s="105"/>
      <c r="E52" s="105"/>
      <c r="F52" s="105"/>
      <c r="G52" s="105"/>
      <c r="H52" s="105"/>
      <c r="I52" s="105"/>
      <c r="J52" s="105"/>
      <c r="K52" s="105"/>
      <c r="L52" s="105"/>
      <c r="M52" s="105"/>
      <c r="N52" s="105"/>
      <c r="O52" s="32">
        <f>+SUM(O15:O51)</f>
        <v>186.88144444444444</v>
      </c>
      <c r="P52" s="32">
        <f t="shared" ref="P52:S52" si="7">+SUM(P15:P51)</f>
        <v>289.98486111111112</v>
      </c>
      <c r="Q52" s="32">
        <f t="shared" si="7"/>
        <v>0</v>
      </c>
      <c r="R52" s="32">
        <f t="shared" si="7"/>
        <v>0</v>
      </c>
      <c r="S52" s="32">
        <f t="shared" si="7"/>
        <v>476.86630555555553</v>
      </c>
    </row>
    <row r="53" spans="1:19" ht="21.75" customHeight="1" x14ac:dyDescent="0.2">
      <c r="A53" s="106" t="s">
        <v>66</v>
      </c>
      <c r="B53" s="106"/>
      <c r="C53" s="106"/>
      <c r="D53" s="106"/>
      <c r="E53" s="106"/>
      <c r="F53" s="106"/>
      <c r="G53" s="106"/>
      <c r="H53" s="106"/>
      <c r="I53" s="106"/>
      <c r="J53" s="106"/>
      <c r="K53" s="106"/>
      <c r="L53" s="106"/>
      <c r="M53" s="106"/>
      <c r="N53" s="106"/>
      <c r="O53" s="27">
        <f t="shared" ref="O53:S53" si="8">ROUND(O52/167,0)</f>
        <v>1</v>
      </c>
      <c r="P53" s="27">
        <f t="shared" si="8"/>
        <v>2</v>
      </c>
      <c r="Q53" s="27">
        <f t="shared" si="8"/>
        <v>0</v>
      </c>
      <c r="R53" s="27">
        <f t="shared" si="8"/>
        <v>0</v>
      </c>
      <c r="S53" s="27">
        <f t="shared" si="8"/>
        <v>3</v>
      </c>
    </row>
  </sheetData>
  <autoFilter ref="A14:S53"/>
  <mergeCells count="44">
    <mergeCell ref="S46:S51"/>
    <mergeCell ref="B48:B49"/>
    <mergeCell ref="B22:B24"/>
    <mergeCell ref="B25:B28"/>
    <mergeCell ref="B50:B51"/>
    <mergeCell ref="S35:S38"/>
    <mergeCell ref="A52:N52"/>
    <mergeCell ref="A53:N53"/>
    <mergeCell ref="B39:B41"/>
    <mergeCell ref="B42:B45"/>
    <mergeCell ref="A46:A51"/>
    <mergeCell ref="B46:B47"/>
    <mergeCell ref="A35:A45"/>
    <mergeCell ref="B35:B38"/>
    <mergeCell ref="S13:S14"/>
    <mergeCell ref="S39:S45"/>
    <mergeCell ref="A15:A34"/>
    <mergeCell ref="B15:B18"/>
    <mergeCell ref="S15:S34"/>
    <mergeCell ref="B19:B21"/>
    <mergeCell ref="I13:I14"/>
    <mergeCell ref="J13:J14"/>
    <mergeCell ref="K13:K14"/>
    <mergeCell ref="L13:L14"/>
    <mergeCell ref="M13:M14"/>
    <mergeCell ref="N13:N14"/>
    <mergeCell ref="B29:B34"/>
    <mergeCell ref="O9:Q9"/>
    <mergeCell ref="O12:R12"/>
    <mergeCell ref="A13:A14"/>
    <mergeCell ref="B13:B14"/>
    <mergeCell ref="C13:C14"/>
    <mergeCell ref="D13:D14"/>
    <mergeCell ref="E13:E14"/>
    <mergeCell ref="F13:F14"/>
    <mergeCell ref="G13:G14"/>
    <mergeCell ref="H13:H14"/>
    <mergeCell ref="O13:R13"/>
    <mergeCell ref="K12:N12"/>
    <mergeCell ref="A4:S4"/>
    <mergeCell ref="A5:S5"/>
    <mergeCell ref="A6:S6"/>
    <mergeCell ref="A7:S7"/>
    <mergeCell ref="B8:F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S53"/>
  <sheetViews>
    <sheetView topLeftCell="A2" zoomScale="70" zoomScaleNormal="70" workbookViewId="0">
      <selection activeCell="C9" sqref="C9:D9"/>
    </sheetView>
  </sheetViews>
  <sheetFormatPr baseColWidth="10" defaultColWidth="11.42578125" defaultRowHeight="9" x14ac:dyDescent="0.2"/>
  <cols>
    <col min="1" max="1" width="18.28515625" style="1" customWidth="1"/>
    <col min="2" max="2" width="22.5703125" style="1" bestFit="1" customWidth="1"/>
    <col min="3" max="3" width="31.140625" style="2" customWidth="1"/>
    <col min="4" max="4" width="18.7109375" style="1" customWidth="1"/>
    <col min="5" max="5" width="39.85546875" style="1" bestFit="1" customWidth="1"/>
    <col min="6" max="6" width="20.42578125" style="1" bestFit="1" customWidth="1"/>
    <col min="7" max="7" width="8.5703125" style="1" bestFit="1" customWidth="1"/>
    <col min="8" max="8" width="8.5703125" style="1" customWidth="1"/>
    <col min="9" max="9" width="38.42578125" style="1" customWidth="1"/>
    <col min="10" max="10" width="19.5703125" style="1" customWidth="1"/>
    <col min="11" max="13" width="12.42578125" style="1" customWidth="1"/>
    <col min="14" max="14" width="16.5703125" style="1" customWidth="1"/>
    <col min="15" max="15" width="15.42578125" style="1" bestFit="1" customWidth="1"/>
    <col min="16" max="16" width="20.5703125" style="1" bestFit="1" customWidth="1"/>
    <col min="17" max="17" width="15.7109375" style="1" bestFit="1" customWidth="1"/>
    <col min="18" max="18" width="20" style="1" bestFit="1" customWidth="1"/>
    <col min="19"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25" customFormat="1" ht="18" customHeight="1" x14ac:dyDescent="0.2">
      <c r="A6" s="91" t="s">
        <v>71</v>
      </c>
      <c r="B6" s="91"/>
      <c r="C6" s="91"/>
      <c r="D6" s="91"/>
      <c r="E6" s="91"/>
      <c r="F6" s="91"/>
      <c r="G6" s="91"/>
      <c r="H6" s="91"/>
      <c r="I6" s="91"/>
      <c r="J6" s="91"/>
      <c r="K6" s="91"/>
      <c r="L6" s="91"/>
      <c r="M6" s="91"/>
      <c r="N6" s="91"/>
      <c r="O6" s="91"/>
      <c r="P6" s="91"/>
      <c r="Q6" s="91"/>
      <c r="R6" s="91"/>
      <c r="S6" s="91"/>
    </row>
    <row r="7" spans="1:19" s="25" customFormat="1" ht="18" customHeight="1" x14ac:dyDescent="0.2">
      <c r="A7" s="92" t="s">
        <v>0</v>
      </c>
      <c r="B7" s="92"/>
      <c r="C7" s="92"/>
      <c r="D7" s="92"/>
      <c r="E7" s="92"/>
      <c r="F7" s="92"/>
      <c r="G7" s="92"/>
      <c r="H7" s="92"/>
      <c r="I7" s="92"/>
      <c r="J7" s="92"/>
      <c r="K7" s="92"/>
      <c r="L7" s="92"/>
      <c r="M7" s="92"/>
      <c r="N7" s="92"/>
      <c r="O7" s="92"/>
      <c r="P7" s="92"/>
      <c r="Q7" s="92"/>
      <c r="R7" s="92"/>
      <c r="S7" s="92"/>
    </row>
    <row r="8" spans="1:19" s="25" customFormat="1" ht="15.75" x14ac:dyDescent="0.2">
      <c r="A8" s="26" t="s">
        <v>1</v>
      </c>
      <c r="B8" s="93"/>
      <c r="C8" s="93"/>
      <c r="D8" s="93"/>
      <c r="E8" s="93"/>
      <c r="F8" s="93"/>
      <c r="G8" s="5"/>
      <c r="H8" s="5"/>
      <c r="I8" s="5"/>
      <c r="J8" s="5"/>
    </row>
    <row r="9" spans="1:19" s="25" customFormat="1" ht="15.75" customHeight="1" x14ac:dyDescent="0.2">
      <c r="A9" s="5" t="s">
        <v>2</v>
      </c>
      <c r="B9" s="66" t="s">
        <v>116</v>
      </c>
      <c r="C9" s="41"/>
      <c r="D9" s="41"/>
      <c r="E9" s="5"/>
      <c r="F9" s="5"/>
      <c r="G9" s="5"/>
      <c r="H9" s="5"/>
      <c r="I9" s="5"/>
      <c r="J9" s="5"/>
      <c r="K9" s="26"/>
      <c r="L9" s="26"/>
      <c r="M9" s="26"/>
      <c r="N9" s="6" t="s">
        <v>3</v>
      </c>
      <c r="O9" s="94" t="s">
        <v>75</v>
      </c>
      <c r="P9" s="94"/>
      <c r="Q9" s="94"/>
      <c r="R9" s="65"/>
      <c r="S9" s="65"/>
    </row>
    <row r="12" spans="1:19" s="7" customFormat="1" ht="13.5" customHeight="1" x14ac:dyDescent="0.2">
      <c r="A12" s="7">
        <v>1</v>
      </c>
      <c r="B12" s="7">
        <v>2</v>
      </c>
      <c r="C12" s="7">
        <v>3</v>
      </c>
      <c r="D12" s="7">
        <v>4</v>
      </c>
      <c r="E12" s="7">
        <v>5</v>
      </c>
      <c r="F12" s="7">
        <v>6</v>
      </c>
      <c r="G12" s="7">
        <v>7</v>
      </c>
      <c r="I12" s="7">
        <v>8</v>
      </c>
      <c r="J12" s="7">
        <v>9</v>
      </c>
      <c r="K12" s="95">
        <v>10</v>
      </c>
      <c r="L12" s="95"/>
      <c r="M12" s="95"/>
      <c r="N12" s="95"/>
      <c r="O12" s="95"/>
      <c r="P12" s="95"/>
      <c r="Q12" s="95"/>
      <c r="R12" s="95"/>
      <c r="S12" s="7">
        <v>12</v>
      </c>
    </row>
    <row r="13" spans="1:19" s="8" customFormat="1" ht="46.5" customHeight="1" x14ac:dyDescent="0.2">
      <c r="A13" s="96" t="s">
        <v>4</v>
      </c>
      <c r="B13" s="96" t="s">
        <v>5</v>
      </c>
      <c r="C13" s="97" t="s">
        <v>6</v>
      </c>
      <c r="D13" s="96" t="s">
        <v>67</v>
      </c>
      <c r="E13" s="96"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6"/>
      <c r="F14" s="96"/>
      <c r="G14" s="96"/>
      <c r="H14" s="96"/>
      <c r="I14" s="96"/>
      <c r="J14" s="96"/>
      <c r="K14" s="96"/>
      <c r="L14" s="96"/>
      <c r="M14" s="96"/>
      <c r="N14" s="104"/>
      <c r="O14" s="24" t="s">
        <v>13</v>
      </c>
      <c r="P14" s="24" t="s">
        <v>14</v>
      </c>
      <c r="Q14" s="24" t="s">
        <v>15</v>
      </c>
      <c r="R14" s="24" t="s">
        <v>16</v>
      </c>
      <c r="S14" s="102"/>
    </row>
    <row r="15" spans="1:19" ht="42.75" customHeight="1" x14ac:dyDescent="0.2">
      <c r="A15" s="103" t="s">
        <v>78</v>
      </c>
      <c r="B15" s="103" t="s">
        <v>84</v>
      </c>
      <c r="C15" s="42" t="s">
        <v>92</v>
      </c>
      <c r="D15" s="38" t="s">
        <v>13</v>
      </c>
      <c r="E15" s="39" t="s">
        <v>20</v>
      </c>
      <c r="F15" s="39"/>
      <c r="G15" s="39"/>
      <c r="H15" s="39"/>
      <c r="I15" s="39"/>
      <c r="J15" s="40">
        <v>0.5</v>
      </c>
      <c r="K15" s="40">
        <v>24</v>
      </c>
      <c r="L15" s="40">
        <v>32</v>
      </c>
      <c r="M15" s="40">
        <v>40</v>
      </c>
      <c r="N15" s="31">
        <f>+(((K15)+4*(L15)+(M15))/6)*1.07</f>
        <v>34.24</v>
      </c>
      <c r="O15" s="29">
        <f t="shared" ref="O15:R24" si="0">IF($D15=O$14,($J15*$N15),"")</f>
        <v>17.12</v>
      </c>
      <c r="P15" s="28" t="str">
        <f t="shared" si="0"/>
        <v/>
      </c>
      <c r="Q15" s="10" t="str">
        <f t="shared" si="0"/>
        <v/>
      </c>
      <c r="R15" s="10" t="str">
        <f t="shared" si="0"/>
        <v/>
      </c>
      <c r="S15" s="123">
        <f>+SUM(O15:R34)</f>
        <v>333.16233333333332</v>
      </c>
    </row>
    <row r="16" spans="1:19" ht="42.75" customHeight="1" x14ac:dyDescent="0.2">
      <c r="A16" s="103"/>
      <c r="B16" s="103"/>
      <c r="C16" s="42" t="s">
        <v>96</v>
      </c>
      <c r="D16" s="38" t="s">
        <v>13</v>
      </c>
      <c r="E16" s="39" t="s">
        <v>20</v>
      </c>
      <c r="F16" s="39"/>
      <c r="G16" s="39"/>
      <c r="H16" s="39"/>
      <c r="I16" s="39"/>
      <c r="J16" s="40">
        <f>1/12</f>
        <v>8.3333333333333329E-2</v>
      </c>
      <c r="K16" s="40">
        <f>2*8</f>
        <v>16</v>
      </c>
      <c r="L16" s="40">
        <v>20</v>
      </c>
      <c r="M16" s="40">
        <v>24</v>
      </c>
      <c r="N16" s="31">
        <f>+(((K16)+4*(L16)+(M16))/6)*1.07</f>
        <v>21.400000000000002</v>
      </c>
      <c r="O16" s="10">
        <f t="shared" si="0"/>
        <v>1.7833333333333334</v>
      </c>
      <c r="P16" s="10" t="str">
        <f t="shared" si="0"/>
        <v/>
      </c>
      <c r="Q16" s="10" t="str">
        <f t="shared" si="0"/>
        <v/>
      </c>
      <c r="R16" s="10" t="str">
        <f t="shared" si="0"/>
        <v/>
      </c>
      <c r="S16" s="124"/>
    </row>
    <row r="17" spans="1:19" ht="42.75" customHeight="1" x14ac:dyDescent="0.2">
      <c r="A17" s="103"/>
      <c r="B17" s="103"/>
      <c r="C17" s="42" t="s">
        <v>97</v>
      </c>
      <c r="D17" s="38" t="s">
        <v>13</v>
      </c>
      <c r="E17" s="39" t="s">
        <v>20</v>
      </c>
      <c r="F17" s="39"/>
      <c r="G17" s="39"/>
      <c r="H17" s="39"/>
      <c r="I17" s="39"/>
      <c r="J17" s="40">
        <f>1/12</f>
        <v>8.3333333333333329E-2</v>
      </c>
      <c r="K17" s="40">
        <v>8</v>
      </c>
      <c r="L17" s="40">
        <v>12</v>
      </c>
      <c r="M17" s="40">
        <v>16</v>
      </c>
      <c r="N17" s="31">
        <f t="shared" ref="N17:N51" si="1">+(((K17)+4*(L17)+(M17))/6)*1.07</f>
        <v>12.84</v>
      </c>
      <c r="O17" s="10">
        <f t="shared" si="0"/>
        <v>1.0699999999999998</v>
      </c>
      <c r="P17" s="10" t="str">
        <f t="shared" si="0"/>
        <v/>
      </c>
      <c r="Q17" s="10" t="str">
        <f t="shared" si="0"/>
        <v/>
      </c>
      <c r="R17" s="10" t="str">
        <f t="shared" si="0"/>
        <v/>
      </c>
      <c r="S17" s="124"/>
    </row>
    <row r="18" spans="1:19" ht="62.25" customHeight="1" x14ac:dyDescent="0.2">
      <c r="A18" s="103"/>
      <c r="B18" s="103"/>
      <c r="C18" s="42" t="s">
        <v>98</v>
      </c>
      <c r="D18" s="38" t="s">
        <v>14</v>
      </c>
      <c r="E18" s="39" t="s">
        <v>20</v>
      </c>
      <c r="F18" s="39"/>
      <c r="G18" s="39"/>
      <c r="H18" s="39"/>
      <c r="I18" s="39"/>
      <c r="J18" s="40">
        <f>1/12</f>
        <v>8.3333333333333329E-2</v>
      </c>
      <c r="K18" s="40">
        <v>16</v>
      </c>
      <c r="L18" s="40">
        <v>20</v>
      </c>
      <c r="M18" s="40">
        <v>24</v>
      </c>
      <c r="N18" s="31">
        <f>+(((K18)+4*(L18)+(M18))/6)*1.07</f>
        <v>21.400000000000002</v>
      </c>
      <c r="O18" s="10" t="str">
        <f t="shared" si="0"/>
        <v/>
      </c>
      <c r="P18" s="30">
        <f t="shared" si="0"/>
        <v>1.7833333333333334</v>
      </c>
      <c r="Q18" s="10" t="str">
        <f t="shared" si="0"/>
        <v/>
      </c>
      <c r="R18" s="10" t="str">
        <f t="shared" si="0"/>
        <v/>
      </c>
      <c r="S18" s="124"/>
    </row>
    <row r="19" spans="1:19" ht="62.25" customHeight="1" x14ac:dyDescent="0.2">
      <c r="A19" s="103"/>
      <c r="B19" s="103" t="s">
        <v>85</v>
      </c>
      <c r="C19" s="42" t="s">
        <v>93</v>
      </c>
      <c r="D19" s="38" t="s">
        <v>13</v>
      </c>
      <c r="E19" s="39" t="s">
        <v>20</v>
      </c>
      <c r="F19" s="39"/>
      <c r="G19" s="39"/>
      <c r="H19" s="39"/>
      <c r="I19" s="39"/>
      <c r="J19" s="40">
        <f>1/12</f>
        <v>8.3333333333333329E-2</v>
      </c>
      <c r="K19" s="40">
        <v>4</v>
      </c>
      <c r="L19" s="40">
        <v>6</v>
      </c>
      <c r="M19" s="40">
        <v>9</v>
      </c>
      <c r="N19" s="31">
        <f t="shared" si="1"/>
        <v>6.5983333333333336</v>
      </c>
      <c r="O19" s="10">
        <f t="shared" si="0"/>
        <v>0.54986111111111113</v>
      </c>
      <c r="P19" s="10" t="str">
        <f t="shared" si="0"/>
        <v/>
      </c>
      <c r="Q19" s="10" t="str">
        <f t="shared" si="0"/>
        <v/>
      </c>
      <c r="R19" s="10" t="str">
        <f t="shared" si="0"/>
        <v/>
      </c>
      <c r="S19" s="124"/>
    </row>
    <row r="20" spans="1:19" ht="42.75" customHeight="1" x14ac:dyDescent="0.2">
      <c r="A20" s="103"/>
      <c r="B20" s="103"/>
      <c r="C20" s="42" t="s">
        <v>100</v>
      </c>
      <c r="D20" s="38" t="s">
        <v>14</v>
      </c>
      <c r="E20" s="39" t="s">
        <v>20</v>
      </c>
      <c r="F20" s="39"/>
      <c r="G20" s="39"/>
      <c r="H20" s="39"/>
      <c r="I20" s="39"/>
      <c r="J20" s="40">
        <v>2</v>
      </c>
      <c r="K20" s="40">
        <v>5</v>
      </c>
      <c r="L20" s="40">
        <v>7</v>
      </c>
      <c r="M20" s="40">
        <v>9</v>
      </c>
      <c r="N20" s="31">
        <f t="shared" si="1"/>
        <v>7.49</v>
      </c>
      <c r="O20" s="10" t="str">
        <f t="shared" si="0"/>
        <v/>
      </c>
      <c r="P20" s="10">
        <f t="shared" si="0"/>
        <v>14.98</v>
      </c>
      <c r="Q20" s="10" t="str">
        <f t="shared" si="0"/>
        <v/>
      </c>
      <c r="R20" s="10" t="str">
        <f t="shared" si="0"/>
        <v/>
      </c>
      <c r="S20" s="124"/>
    </row>
    <row r="21" spans="1:19" ht="57" customHeight="1" x14ac:dyDescent="0.2">
      <c r="A21" s="103"/>
      <c r="B21" s="103"/>
      <c r="C21" s="42" t="s">
        <v>101</v>
      </c>
      <c r="D21" s="38" t="s">
        <v>14</v>
      </c>
      <c r="E21" s="39" t="s">
        <v>20</v>
      </c>
      <c r="F21" s="39"/>
      <c r="G21" s="39"/>
      <c r="H21" s="39"/>
      <c r="I21" s="39"/>
      <c r="J21" s="40">
        <v>5</v>
      </c>
      <c r="K21" s="40">
        <v>8</v>
      </c>
      <c r="L21" s="40">
        <v>16</v>
      </c>
      <c r="M21" s="40">
        <v>20</v>
      </c>
      <c r="N21" s="31">
        <f>+(((K21)+4*(L21)+(M21))/6)*1.07</f>
        <v>16.40666666666667</v>
      </c>
      <c r="O21" s="10" t="str">
        <f t="shared" si="0"/>
        <v/>
      </c>
      <c r="P21" s="10">
        <f t="shared" si="0"/>
        <v>82.033333333333346</v>
      </c>
      <c r="Q21" s="10" t="str">
        <f t="shared" si="0"/>
        <v/>
      </c>
      <c r="R21" s="10" t="str">
        <f t="shared" si="0"/>
        <v/>
      </c>
      <c r="S21" s="124"/>
    </row>
    <row r="22" spans="1:19" ht="57" customHeight="1" x14ac:dyDescent="0.2">
      <c r="A22" s="103"/>
      <c r="B22" s="103" t="s">
        <v>86</v>
      </c>
      <c r="C22" s="42" t="s">
        <v>94</v>
      </c>
      <c r="D22" s="38" t="s">
        <v>13</v>
      </c>
      <c r="E22" s="39" t="s">
        <v>20</v>
      </c>
      <c r="F22" s="39"/>
      <c r="G22" s="39"/>
      <c r="H22" s="39"/>
      <c r="I22" s="39"/>
      <c r="J22" s="40">
        <v>3</v>
      </c>
      <c r="K22" s="40">
        <v>8</v>
      </c>
      <c r="L22" s="40">
        <v>15</v>
      </c>
      <c r="M22" s="40">
        <v>30</v>
      </c>
      <c r="N22" s="31">
        <f t="shared" si="1"/>
        <v>17.476666666666667</v>
      </c>
      <c r="O22" s="10">
        <f t="shared" si="0"/>
        <v>52.43</v>
      </c>
      <c r="P22" s="10" t="str">
        <f t="shared" si="0"/>
        <v/>
      </c>
      <c r="Q22" s="10" t="str">
        <f t="shared" si="0"/>
        <v/>
      </c>
      <c r="R22" s="10" t="str">
        <f t="shared" si="0"/>
        <v/>
      </c>
      <c r="S22" s="124"/>
    </row>
    <row r="23" spans="1:19" ht="57" customHeight="1" x14ac:dyDescent="0.2">
      <c r="A23" s="103"/>
      <c r="B23" s="103"/>
      <c r="C23" s="42" t="s">
        <v>106</v>
      </c>
      <c r="D23" s="38" t="s">
        <v>14</v>
      </c>
      <c r="E23" s="39" t="s">
        <v>20</v>
      </c>
      <c r="F23" s="39"/>
      <c r="G23" s="39"/>
      <c r="H23" s="39"/>
      <c r="I23" s="39"/>
      <c r="J23" s="40">
        <f>24/12</f>
        <v>2</v>
      </c>
      <c r="K23" s="40">
        <v>18</v>
      </c>
      <c r="L23" s="40">
        <v>22</v>
      </c>
      <c r="M23" s="40">
        <v>30</v>
      </c>
      <c r="N23" s="31">
        <f>+(((K23)+4*(L23)+(M23))/6)*1.07</f>
        <v>24.253333333333337</v>
      </c>
      <c r="O23" s="10" t="str">
        <f t="shared" si="0"/>
        <v/>
      </c>
      <c r="P23" s="10">
        <f t="shared" si="0"/>
        <v>48.506666666666675</v>
      </c>
      <c r="Q23" s="10" t="str">
        <f t="shared" si="0"/>
        <v/>
      </c>
      <c r="R23" s="10" t="str">
        <f t="shared" si="0"/>
        <v/>
      </c>
      <c r="S23" s="124"/>
    </row>
    <row r="24" spans="1:19" ht="57" customHeight="1" x14ac:dyDescent="0.2">
      <c r="A24" s="103"/>
      <c r="B24" s="103"/>
      <c r="C24" s="42" t="s">
        <v>102</v>
      </c>
      <c r="D24" s="38" t="s">
        <v>13</v>
      </c>
      <c r="E24" s="39" t="s">
        <v>20</v>
      </c>
      <c r="F24" s="39"/>
      <c r="G24" s="39"/>
      <c r="H24" s="39"/>
      <c r="I24" s="39"/>
      <c r="J24" s="40">
        <v>6</v>
      </c>
      <c r="K24" s="40">
        <v>2</v>
      </c>
      <c r="L24" s="40">
        <v>4</v>
      </c>
      <c r="M24" s="40">
        <v>7</v>
      </c>
      <c r="N24" s="31">
        <f t="shared" si="1"/>
        <v>4.4583333333333339</v>
      </c>
      <c r="O24" s="10">
        <f t="shared" si="0"/>
        <v>26.750000000000004</v>
      </c>
      <c r="P24" s="10" t="str">
        <f t="shared" si="0"/>
        <v/>
      </c>
      <c r="Q24" s="10" t="str">
        <f t="shared" si="0"/>
        <v/>
      </c>
      <c r="R24" s="10" t="str">
        <f t="shared" si="0"/>
        <v/>
      </c>
      <c r="S24" s="124"/>
    </row>
    <row r="25" spans="1:19" ht="82.5" customHeight="1" x14ac:dyDescent="0.2">
      <c r="A25" s="103"/>
      <c r="B25" s="103" t="s">
        <v>87</v>
      </c>
      <c r="C25" s="42" t="s">
        <v>95</v>
      </c>
      <c r="D25" s="38" t="s">
        <v>14</v>
      </c>
      <c r="E25" s="39" t="s">
        <v>20</v>
      </c>
      <c r="F25" s="39"/>
      <c r="G25" s="39"/>
      <c r="H25" s="39"/>
      <c r="I25" s="39"/>
      <c r="J25" s="40">
        <f>24/12</f>
        <v>2</v>
      </c>
      <c r="K25" s="40">
        <v>4</v>
      </c>
      <c r="L25" s="40">
        <v>8</v>
      </c>
      <c r="M25" s="40">
        <v>12</v>
      </c>
      <c r="N25" s="31">
        <f>+(((K25)+4*(L25)+(M25))/6)*1.07</f>
        <v>8.56</v>
      </c>
      <c r="O25" s="10" t="str">
        <f t="shared" ref="O25:R30" si="2">IF($D25=O$14,($J25*$N25),"")</f>
        <v/>
      </c>
      <c r="P25" s="10">
        <f t="shared" si="2"/>
        <v>17.12</v>
      </c>
      <c r="Q25" s="10" t="str">
        <f t="shared" si="2"/>
        <v/>
      </c>
      <c r="R25" s="10" t="str">
        <f t="shared" si="2"/>
        <v/>
      </c>
      <c r="S25" s="124"/>
    </row>
    <row r="26" spans="1:19" ht="82.5" customHeight="1" x14ac:dyDescent="0.2">
      <c r="A26" s="103"/>
      <c r="B26" s="103"/>
      <c r="C26" s="42" t="s">
        <v>105</v>
      </c>
      <c r="D26" s="38" t="s">
        <v>13</v>
      </c>
      <c r="E26" s="39" t="s">
        <v>20</v>
      </c>
      <c r="F26" s="39"/>
      <c r="G26" s="39"/>
      <c r="H26" s="39"/>
      <c r="I26" s="39"/>
      <c r="J26" s="40">
        <f>24/12</f>
        <v>2</v>
      </c>
      <c r="K26" s="40">
        <v>1</v>
      </c>
      <c r="L26" s="40">
        <v>2</v>
      </c>
      <c r="M26" s="40">
        <v>3</v>
      </c>
      <c r="N26" s="31">
        <f t="shared" si="1"/>
        <v>2.14</v>
      </c>
      <c r="O26" s="10">
        <f t="shared" si="2"/>
        <v>4.28</v>
      </c>
      <c r="P26" s="10" t="str">
        <f t="shared" si="2"/>
        <v/>
      </c>
      <c r="Q26" s="10" t="str">
        <f t="shared" si="2"/>
        <v/>
      </c>
      <c r="R26" s="10" t="str">
        <f t="shared" si="2"/>
        <v/>
      </c>
      <c r="S26" s="124"/>
    </row>
    <row r="27" spans="1:19" ht="42.75" customHeight="1" x14ac:dyDescent="0.2">
      <c r="A27" s="103"/>
      <c r="B27" s="103"/>
      <c r="C27" s="42" t="s">
        <v>103</v>
      </c>
      <c r="D27" s="38" t="s">
        <v>13</v>
      </c>
      <c r="E27" s="39" t="s">
        <v>20</v>
      </c>
      <c r="F27" s="39"/>
      <c r="G27" s="39"/>
      <c r="H27" s="39"/>
      <c r="I27" s="39"/>
      <c r="J27" s="40">
        <f>24/12</f>
        <v>2</v>
      </c>
      <c r="K27" s="40">
        <f>5/60</f>
        <v>8.3333333333333329E-2</v>
      </c>
      <c r="L27" s="40">
        <f>5/60</f>
        <v>8.3333333333333329E-2</v>
      </c>
      <c r="M27" s="40">
        <f>6/60</f>
        <v>0.1</v>
      </c>
      <c r="N27" s="31">
        <f t="shared" si="1"/>
        <v>9.2138888888888881E-2</v>
      </c>
      <c r="O27" s="10">
        <f t="shared" si="2"/>
        <v>0.18427777777777776</v>
      </c>
      <c r="P27" s="10" t="str">
        <f t="shared" si="2"/>
        <v/>
      </c>
      <c r="Q27" s="10" t="str">
        <f t="shared" si="2"/>
        <v/>
      </c>
      <c r="R27" s="10" t="str">
        <f t="shared" si="2"/>
        <v/>
      </c>
      <c r="S27" s="124"/>
    </row>
    <row r="28" spans="1:19" ht="36.75" customHeight="1" x14ac:dyDescent="0.2">
      <c r="A28" s="103"/>
      <c r="B28" s="103"/>
      <c r="C28" s="42" t="s">
        <v>99</v>
      </c>
      <c r="D28" s="38" t="s">
        <v>14</v>
      </c>
      <c r="E28" s="39" t="s">
        <v>20</v>
      </c>
      <c r="F28" s="39"/>
      <c r="G28" s="39"/>
      <c r="H28" s="39"/>
      <c r="I28" s="39"/>
      <c r="J28" s="40">
        <v>1</v>
      </c>
      <c r="K28" s="40">
        <v>2</v>
      </c>
      <c r="L28" s="40">
        <v>3</v>
      </c>
      <c r="M28" s="40">
        <v>4</v>
      </c>
      <c r="N28" s="31">
        <f t="shared" si="1"/>
        <v>3.21</v>
      </c>
      <c r="O28" s="10" t="str">
        <f t="shared" si="2"/>
        <v/>
      </c>
      <c r="P28" s="10">
        <f t="shared" si="2"/>
        <v>3.21</v>
      </c>
      <c r="Q28" s="10" t="str">
        <f t="shared" si="2"/>
        <v/>
      </c>
      <c r="R28" s="10" t="str">
        <f t="shared" si="2"/>
        <v/>
      </c>
      <c r="S28" s="124"/>
    </row>
    <row r="29" spans="1:19" ht="36.75" customHeight="1" x14ac:dyDescent="0.2">
      <c r="A29" s="103"/>
      <c r="B29" s="103" t="s">
        <v>88</v>
      </c>
      <c r="C29" s="42" t="s">
        <v>108</v>
      </c>
      <c r="D29" s="38" t="s">
        <v>13</v>
      </c>
      <c r="E29" s="39" t="s">
        <v>20</v>
      </c>
      <c r="F29" s="39"/>
      <c r="G29" s="39"/>
      <c r="H29" s="39"/>
      <c r="I29" s="39"/>
      <c r="J29" s="40">
        <v>1</v>
      </c>
      <c r="K29" s="40">
        <v>1</v>
      </c>
      <c r="L29" s="40">
        <v>1.5</v>
      </c>
      <c r="M29" s="40">
        <v>2</v>
      </c>
      <c r="N29" s="31">
        <f t="shared" si="1"/>
        <v>1.605</v>
      </c>
      <c r="O29" s="10">
        <f t="shared" si="2"/>
        <v>1.605</v>
      </c>
      <c r="P29" s="10" t="str">
        <f t="shared" si="2"/>
        <v/>
      </c>
      <c r="Q29" s="10" t="str">
        <f t="shared" si="2"/>
        <v/>
      </c>
      <c r="R29" s="10" t="str">
        <f t="shared" si="2"/>
        <v/>
      </c>
      <c r="S29" s="124"/>
    </row>
    <row r="30" spans="1:19" ht="36.75" customHeight="1" x14ac:dyDescent="0.2">
      <c r="A30" s="103"/>
      <c r="B30" s="103"/>
      <c r="C30" s="42" t="s">
        <v>109</v>
      </c>
      <c r="D30" s="38" t="s">
        <v>14</v>
      </c>
      <c r="E30" s="39" t="s">
        <v>20</v>
      </c>
      <c r="F30" s="39"/>
      <c r="G30" s="39"/>
      <c r="H30" s="39"/>
      <c r="I30" s="39"/>
      <c r="J30" s="40">
        <v>1</v>
      </c>
      <c r="K30" s="40">
        <v>4</v>
      </c>
      <c r="L30" s="40">
        <v>5</v>
      </c>
      <c r="M30" s="40">
        <v>8</v>
      </c>
      <c r="N30" s="31">
        <f>+(((K30)+4*(L30)+(M30))/6)*1.07</f>
        <v>5.706666666666667</v>
      </c>
      <c r="O30" s="10" t="str">
        <f t="shared" si="2"/>
        <v/>
      </c>
      <c r="P30" s="10">
        <f t="shared" si="2"/>
        <v>5.706666666666667</v>
      </c>
      <c r="Q30" s="10" t="str">
        <f t="shared" si="2"/>
        <v/>
      </c>
      <c r="R30" s="10" t="str">
        <f t="shared" si="2"/>
        <v/>
      </c>
      <c r="S30" s="124"/>
    </row>
    <row r="31" spans="1:19" ht="36.75" customHeight="1" x14ac:dyDescent="0.2">
      <c r="A31" s="103"/>
      <c r="B31" s="103"/>
      <c r="C31" s="42" t="s">
        <v>104</v>
      </c>
      <c r="D31" s="38" t="s">
        <v>13</v>
      </c>
      <c r="E31" s="39" t="s">
        <v>20</v>
      </c>
      <c r="F31" s="39"/>
      <c r="G31" s="39"/>
      <c r="H31" s="39"/>
      <c r="I31" s="39"/>
      <c r="J31" s="40">
        <f>+(2*3)/12</f>
        <v>0.5</v>
      </c>
      <c r="K31" s="40">
        <v>2</v>
      </c>
      <c r="L31" s="40">
        <v>5</v>
      </c>
      <c r="M31" s="40">
        <v>8</v>
      </c>
      <c r="N31" s="31">
        <f t="shared" si="1"/>
        <v>5.3500000000000005</v>
      </c>
      <c r="O31" s="10">
        <f t="shared" ref="O31:R46" si="3">IF($D31=O$14,($J31*$N31),"")</f>
        <v>2.6750000000000003</v>
      </c>
      <c r="P31" s="10" t="str">
        <f t="shared" si="3"/>
        <v/>
      </c>
      <c r="Q31" s="10" t="str">
        <f t="shared" si="3"/>
        <v/>
      </c>
      <c r="R31" s="10" t="str">
        <f t="shared" si="3"/>
        <v/>
      </c>
      <c r="S31" s="124"/>
    </row>
    <row r="32" spans="1:19" ht="36.75" customHeight="1" x14ac:dyDescent="0.2">
      <c r="A32" s="103"/>
      <c r="B32" s="103"/>
      <c r="C32" s="42" t="s">
        <v>107</v>
      </c>
      <c r="D32" s="38" t="s">
        <v>13</v>
      </c>
      <c r="E32" s="39" t="s">
        <v>20</v>
      </c>
      <c r="F32" s="39"/>
      <c r="G32" s="39"/>
      <c r="H32" s="39"/>
      <c r="I32" s="39"/>
      <c r="J32" s="40">
        <f>37/12</f>
        <v>3.0833333333333335</v>
      </c>
      <c r="K32" s="40">
        <v>1</v>
      </c>
      <c r="L32" s="40">
        <v>2</v>
      </c>
      <c r="M32" s="40">
        <v>5</v>
      </c>
      <c r="N32" s="31">
        <f>+(((K32)+4*(L32)+(M32))/6)*1.07</f>
        <v>2.496666666666667</v>
      </c>
      <c r="O32" s="10">
        <f t="shared" si="3"/>
        <v>7.6980555555555572</v>
      </c>
      <c r="P32" s="10" t="str">
        <f t="shared" si="3"/>
        <v/>
      </c>
      <c r="Q32" s="10" t="str">
        <f t="shared" si="3"/>
        <v/>
      </c>
      <c r="R32" s="10" t="str">
        <f t="shared" si="3"/>
        <v/>
      </c>
      <c r="S32" s="124"/>
    </row>
    <row r="33" spans="1:19" ht="36.75" customHeight="1" x14ac:dyDescent="0.2">
      <c r="A33" s="103"/>
      <c r="B33" s="103"/>
      <c r="C33" s="42" t="s">
        <v>110</v>
      </c>
      <c r="D33" s="38" t="s">
        <v>13</v>
      </c>
      <c r="E33" s="39" t="s">
        <v>20</v>
      </c>
      <c r="F33" s="39"/>
      <c r="G33" s="39"/>
      <c r="H33" s="39"/>
      <c r="I33" s="39"/>
      <c r="J33" s="40">
        <f>37/12</f>
        <v>3.0833333333333335</v>
      </c>
      <c r="K33" s="40">
        <v>3</v>
      </c>
      <c r="L33" s="40">
        <v>8</v>
      </c>
      <c r="M33" s="40">
        <v>12</v>
      </c>
      <c r="N33" s="31">
        <f t="shared" si="1"/>
        <v>8.3816666666666677</v>
      </c>
      <c r="O33" s="10">
        <f t="shared" si="3"/>
        <v>25.843472222222228</v>
      </c>
      <c r="P33" s="10" t="str">
        <f t="shared" si="3"/>
        <v/>
      </c>
      <c r="Q33" s="10" t="str">
        <f t="shared" si="3"/>
        <v/>
      </c>
      <c r="R33" s="10" t="str">
        <f t="shared" si="3"/>
        <v/>
      </c>
      <c r="S33" s="124"/>
    </row>
    <row r="34" spans="1:19" ht="36.75" customHeight="1" x14ac:dyDescent="0.2">
      <c r="A34" s="103"/>
      <c r="B34" s="103"/>
      <c r="C34" s="42" t="s">
        <v>111</v>
      </c>
      <c r="D34" s="38" t="s">
        <v>13</v>
      </c>
      <c r="E34" s="39" t="s">
        <v>20</v>
      </c>
      <c r="F34" s="39"/>
      <c r="G34" s="39"/>
      <c r="H34" s="39"/>
      <c r="I34" s="39"/>
      <c r="J34" s="40">
        <v>4</v>
      </c>
      <c r="K34" s="40">
        <v>2</v>
      </c>
      <c r="L34" s="40">
        <f>4</f>
        <v>4</v>
      </c>
      <c r="M34" s="40">
        <v>7</v>
      </c>
      <c r="N34" s="31">
        <f t="shared" si="1"/>
        <v>4.4583333333333339</v>
      </c>
      <c r="O34" s="10">
        <f t="shared" si="3"/>
        <v>17.833333333333336</v>
      </c>
      <c r="P34" s="10" t="str">
        <f t="shared" si="3"/>
        <v/>
      </c>
      <c r="Q34" s="10" t="str">
        <f t="shared" si="3"/>
        <v/>
      </c>
      <c r="R34" s="10" t="str">
        <f t="shared" si="3"/>
        <v/>
      </c>
      <c r="S34" s="125"/>
    </row>
    <row r="35" spans="1:19" s="12" customFormat="1" ht="42.75" customHeight="1" x14ac:dyDescent="0.2">
      <c r="A35" s="103" t="s">
        <v>79</v>
      </c>
      <c r="B35" s="103" t="s">
        <v>81</v>
      </c>
      <c r="C35" s="37"/>
      <c r="D35" s="38" t="s">
        <v>14</v>
      </c>
      <c r="E35" s="39" t="s">
        <v>20</v>
      </c>
      <c r="F35" s="39"/>
      <c r="G35" s="39"/>
      <c r="H35" s="39"/>
      <c r="I35" s="39"/>
      <c r="J35" s="40">
        <v>2</v>
      </c>
      <c r="K35" s="40">
        <v>2</v>
      </c>
      <c r="L35" s="40">
        <v>3</v>
      </c>
      <c r="M35" s="40">
        <v>4</v>
      </c>
      <c r="N35" s="31">
        <f t="shared" si="1"/>
        <v>3.21</v>
      </c>
      <c r="O35" s="11" t="str">
        <f t="shared" si="3"/>
        <v/>
      </c>
      <c r="P35" s="11">
        <f t="shared" si="3"/>
        <v>6.42</v>
      </c>
      <c r="Q35" s="11" t="str">
        <f t="shared" si="3"/>
        <v/>
      </c>
      <c r="R35" s="11" t="str">
        <f t="shared" si="3"/>
        <v/>
      </c>
      <c r="S35" s="126">
        <f>+SUM(O35:R38)</f>
        <v>38.549722222222222</v>
      </c>
    </row>
    <row r="36" spans="1:19" s="12" customFormat="1" ht="42.75" customHeight="1" x14ac:dyDescent="0.2">
      <c r="A36" s="103"/>
      <c r="B36" s="103"/>
      <c r="C36" s="37"/>
      <c r="D36" s="38" t="s">
        <v>13</v>
      </c>
      <c r="E36" s="39" t="s">
        <v>20</v>
      </c>
      <c r="F36" s="39"/>
      <c r="G36" s="39"/>
      <c r="H36" s="39"/>
      <c r="I36" s="39"/>
      <c r="J36" s="40">
        <v>1</v>
      </c>
      <c r="K36" s="40">
        <v>2</v>
      </c>
      <c r="L36" s="40">
        <v>3</v>
      </c>
      <c r="M36" s="40">
        <v>6</v>
      </c>
      <c r="N36" s="31">
        <f>+(((K36)+4*(L36)+(M36))/6)*1.07</f>
        <v>3.5666666666666669</v>
      </c>
      <c r="O36" s="11">
        <f t="shared" si="3"/>
        <v>3.5666666666666669</v>
      </c>
      <c r="P36" s="11" t="str">
        <f t="shared" si="3"/>
        <v/>
      </c>
      <c r="Q36" s="11" t="str">
        <f t="shared" si="3"/>
        <v/>
      </c>
      <c r="R36" s="11" t="str">
        <f t="shared" si="3"/>
        <v/>
      </c>
      <c r="S36" s="127"/>
    </row>
    <row r="37" spans="1:19" s="12" customFormat="1" ht="42.75" customHeight="1" x14ac:dyDescent="0.2">
      <c r="A37" s="103"/>
      <c r="B37" s="103"/>
      <c r="C37" s="37"/>
      <c r="D37" s="38" t="s">
        <v>14</v>
      </c>
      <c r="E37" s="39" t="s">
        <v>20</v>
      </c>
      <c r="F37" s="39"/>
      <c r="G37" s="39"/>
      <c r="H37" s="39"/>
      <c r="I37" s="39"/>
      <c r="J37" s="40">
        <v>1</v>
      </c>
      <c r="K37" s="40">
        <v>16</v>
      </c>
      <c r="L37" s="40">
        <v>24</v>
      </c>
      <c r="M37" s="40">
        <f>8*5</f>
        <v>40</v>
      </c>
      <c r="N37" s="31">
        <f>+(((K37)+4*(L37)+(M37))/6)*1.07</f>
        <v>27.106666666666666</v>
      </c>
      <c r="O37" s="11" t="str">
        <f t="shared" si="3"/>
        <v/>
      </c>
      <c r="P37" s="11">
        <f t="shared" si="3"/>
        <v>27.106666666666666</v>
      </c>
      <c r="Q37" s="11" t="str">
        <f t="shared" si="3"/>
        <v/>
      </c>
      <c r="R37" s="11" t="str">
        <f t="shared" si="3"/>
        <v/>
      </c>
      <c r="S37" s="127"/>
    </row>
    <row r="38" spans="1:19" s="12" customFormat="1" ht="42.75" customHeight="1" x14ac:dyDescent="0.2">
      <c r="A38" s="103"/>
      <c r="B38" s="103"/>
      <c r="C38" s="37"/>
      <c r="D38" s="38" t="s">
        <v>13</v>
      </c>
      <c r="E38" s="39" t="s">
        <v>20</v>
      </c>
      <c r="F38" s="39"/>
      <c r="G38" s="39"/>
      <c r="H38" s="39"/>
      <c r="I38" s="39"/>
      <c r="J38" s="40">
        <v>0.16666666666666666</v>
      </c>
      <c r="K38" s="40">
        <v>2</v>
      </c>
      <c r="L38" s="40">
        <v>8</v>
      </c>
      <c r="M38" s="40">
        <v>15</v>
      </c>
      <c r="N38" s="31">
        <f t="shared" si="1"/>
        <v>8.7383333333333333</v>
      </c>
      <c r="O38" s="11">
        <f t="shared" si="3"/>
        <v>1.4563888888888887</v>
      </c>
      <c r="P38" s="11" t="str">
        <f t="shared" si="3"/>
        <v/>
      </c>
      <c r="Q38" s="11" t="str">
        <f t="shared" si="3"/>
        <v/>
      </c>
      <c r="R38" s="11" t="str">
        <f t="shared" si="3"/>
        <v/>
      </c>
      <c r="S38" s="128"/>
    </row>
    <row r="39" spans="1:19" ht="111" customHeight="1" x14ac:dyDescent="0.2">
      <c r="A39" s="103"/>
      <c r="B39" s="103" t="s">
        <v>82</v>
      </c>
      <c r="C39" s="37"/>
      <c r="D39" s="38" t="s">
        <v>13</v>
      </c>
      <c r="E39" s="39" t="s">
        <v>20</v>
      </c>
      <c r="F39" s="39"/>
      <c r="G39" s="39"/>
      <c r="H39" s="39"/>
      <c r="I39" s="39"/>
      <c r="J39" s="40">
        <f t="shared" ref="J39:J44" si="4">1/12</f>
        <v>8.3333333333333329E-2</v>
      </c>
      <c r="K39" s="40">
        <f>4*8</f>
        <v>32</v>
      </c>
      <c r="L39" s="40">
        <v>34</v>
      </c>
      <c r="M39" s="40">
        <f>5*8</f>
        <v>40</v>
      </c>
      <c r="N39" s="31">
        <f t="shared" si="1"/>
        <v>37.093333333333334</v>
      </c>
      <c r="O39" s="10">
        <f t="shared" si="3"/>
        <v>3.0911111111111111</v>
      </c>
      <c r="P39" s="10" t="str">
        <f t="shared" si="3"/>
        <v/>
      </c>
      <c r="Q39" s="10" t="str">
        <f t="shared" si="3"/>
        <v/>
      </c>
      <c r="R39" s="10" t="str">
        <f t="shared" si="3"/>
        <v/>
      </c>
      <c r="S39" s="123">
        <f>+SUM(O39:R45)</f>
        <v>19.51263888888889</v>
      </c>
    </row>
    <row r="40" spans="1:19" ht="111" customHeight="1" x14ac:dyDescent="0.2">
      <c r="A40" s="103"/>
      <c r="B40" s="103"/>
      <c r="C40" s="37"/>
      <c r="D40" s="38" t="s">
        <v>13</v>
      </c>
      <c r="E40" s="39" t="s">
        <v>20</v>
      </c>
      <c r="F40" s="39"/>
      <c r="G40" s="39"/>
      <c r="H40" s="39"/>
      <c r="I40" s="39"/>
      <c r="J40" s="40">
        <f t="shared" si="4"/>
        <v>8.3333333333333329E-2</v>
      </c>
      <c r="K40" s="40">
        <f>4*8</f>
        <v>32</v>
      </c>
      <c r="L40" s="40">
        <v>36</v>
      </c>
      <c r="M40" s="40">
        <f>5*8</f>
        <v>40</v>
      </c>
      <c r="N40" s="31">
        <f>+(((K40)+4*(L40)+(M40))/6)*1.07</f>
        <v>38.520000000000003</v>
      </c>
      <c r="O40" s="10">
        <f t="shared" si="3"/>
        <v>3.21</v>
      </c>
      <c r="P40" s="10" t="str">
        <f t="shared" si="3"/>
        <v/>
      </c>
      <c r="Q40" s="10" t="str">
        <f t="shared" si="3"/>
        <v/>
      </c>
      <c r="R40" s="10" t="str">
        <f t="shared" si="3"/>
        <v/>
      </c>
      <c r="S40" s="124"/>
    </row>
    <row r="41" spans="1:19" ht="111" customHeight="1" x14ac:dyDescent="0.2">
      <c r="A41" s="103"/>
      <c r="B41" s="103"/>
      <c r="C41" s="37"/>
      <c r="D41" s="38" t="s">
        <v>14</v>
      </c>
      <c r="E41" s="39" t="s">
        <v>20</v>
      </c>
      <c r="F41" s="39"/>
      <c r="G41" s="39"/>
      <c r="H41" s="39"/>
      <c r="I41" s="39"/>
      <c r="J41" s="40">
        <f t="shared" si="4"/>
        <v>8.3333333333333329E-2</v>
      </c>
      <c r="K41" s="40">
        <v>3</v>
      </c>
      <c r="L41" s="40">
        <v>4</v>
      </c>
      <c r="M41" s="40">
        <v>6</v>
      </c>
      <c r="N41" s="31">
        <f>+(((K41)+4*(L41)+(M41))/6)*1.07</f>
        <v>4.4583333333333339</v>
      </c>
      <c r="O41" s="10" t="str">
        <f t="shared" si="3"/>
        <v/>
      </c>
      <c r="P41" s="10">
        <f t="shared" si="3"/>
        <v>0.37152777777777779</v>
      </c>
      <c r="Q41" s="10" t="str">
        <f t="shared" si="3"/>
        <v/>
      </c>
      <c r="R41" s="10" t="str">
        <f t="shared" si="3"/>
        <v/>
      </c>
      <c r="S41" s="124"/>
    </row>
    <row r="42" spans="1:19" ht="111" customHeight="1" x14ac:dyDescent="0.2">
      <c r="A42" s="103"/>
      <c r="B42" s="103" t="s">
        <v>83</v>
      </c>
      <c r="C42" s="37"/>
      <c r="D42" s="38" t="s">
        <v>13</v>
      </c>
      <c r="E42" s="39" t="s">
        <v>20</v>
      </c>
      <c r="F42" s="39"/>
      <c r="G42" s="39"/>
      <c r="H42" s="39"/>
      <c r="I42" s="39"/>
      <c r="J42" s="40">
        <f t="shared" si="4"/>
        <v>8.3333333333333329E-2</v>
      </c>
      <c r="K42" s="40">
        <v>2</v>
      </c>
      <c r="L42" s="40">
        <v>5</v>
      </c>
      <c r="M42" s="40">
        <v>8</v>
      </c>
      <c r="N42" s="31">
        <f t="shared" si="1"/>
        <v>5.3500000000000005</v>
      </c>
      <c r="O42" s="10">
        <f t="shared" si="3"/>
        <v>0.44583333333333336</v>
      </c>
      <c r="P42" s="10" t="str">
        <f t="shared" si="3"/>
        <v/>
      </c>
      <c r="Q42" s="10" t="str">
        <f t="shared" si="3"/>
        <v/>
      </c>
      <c r="R42" s="10" t="str">
        <f t="shared" si="3"/>
        <v/>
      </c>
      <c r="S42" s="124"/>
    </row>
    <row r="43" spans="1:19" ht="88.5" customHeight="1" x14ac:dyDescent="0.2">
      <c r="A43" s="103"/>
      <c r="B43" s="103"/>
      <c r="C43" s="37"/>
      <c r="D43" s="38" t="s">
        <v>14</v>
      </c>
      <c r="E43" s="39" t="s">
        <v>20</v>
      </c>
      <c r="F43" s="39"/>
      <c r="G43" s="39"/>
      <c r="H43" s="39"/>
      <c r="I43" s="39"/>
      <c r="J43" s="40">
        <f t="shared" si="4"/>
        <v>8.3333333333333329E-2</v>
      </c>
      <c r="K43" s="40">
        <v>8</v>
      </c>
      <c r="L43" s="40">
        <v>16</v>
      </c>
      <c r="M43" s="40">
        <v>24</v>
      </c>
      <c r="N43" s="31">
        <f>+(((K43)+4*(L43)+(M43))/6)*1.07</f>
        <v>17.12</v>
      </c>
      <c r="O43" s="10" t="str">
        <f t="shared" si="3"/>
        <v/>
      </c>
      <c r="P43" s="10">
        <f t="shared" si="3"/>
        <v>1.4266666666666667</v>
      </c>
      <c r="Q43" s="10" t="str">
        <f t="shared" si="3"/>
        <v/>
      </c>
      <c r="R43" s="10" t="str">
        <f t="shared" si="3"/>
        <v/>
      </c>
      <c r="S43" s="124"/>
    </row>
    <row r="44" spans="1:19" ht="88.5" customHeight="1" x14ac:dyDescent="0.2">
      <c r="A44" s="103"/>
      <c r="B44" s="103"/>
      <c r="C44" s="37"/>
      <c r="D44" s="38" t="s">
        <v>13</v>
      </c>
      <c r="E44" s="39" t="s">
        <v>20</v>
      </c>
      <c r="F44" s="39"/>
      <c r="G44" s="39"/>
      <c r="H44" s="39"/>
      <c r="I44" s="39"/>
      <c r="J44" s="40">
        <f t="shared" si="4"/>
        <v>8.3333333333333329E-2</v>
      </c>
      <c r="K44" s="40">
        <v>2</v>
      </c>
      <c r="L44" s="40">
        <v>3</v>
      </c>
      <c r="M44" s="40">
        <v>4</v>
      </c>
      <c r="N44" s="31">
        <f t="shared" si="1"/>
        <v>3.21</v>
      </c>
      <c r="O44" s="10">
        <f t="shared" si="3"/>
        <v>0.26749999999999996</v>
      </c>
      <c r="P44" s="10" t="str">
        <f t="shared" si="3"/>
        <v/>
      </c>
      <c r="Q44" s="10" t="str">
        <f t="shared" si="3"/>
        <v/>
      </c>
      <c r="R44" s="10" t="str">
        <f t="shared" si="3"/>
        <v/>
      </c>
      <c r="S44" s="124"/>
    </row>
    <row r="45" spans="1:19" ht="54.75" customHeight="1" x14ac:dyDescent="0.2">
      <c r="A45" s="103"/>
      <c r="B45" s="103"/>
      <c r="C45" s="37"/>
      <c r="D45" s="38" t="s">
        <v>13</v>
      </c>
      <c r="E45" s="39" t="s">
        <v>20</v>
      </c>
      <c r="F45" s="39"/>
      <c r="G45" s="39"/>
      <c r="H45" s="39"/>
      <c r="I45" s="39"/>
      <c r="J45" s="40">
        <v>4</v>
      </c>
      <c r="K45" s="40">
        <v>2</v>
      </c>
      <c r="L45" s="40">
        <v>2.5</v>
      </c>
      <c r="M45" s="40">
        <v>3</v>
      </c>
      <c r="N45" s="31">
        <f t="shared" si="1"/>
        <v>2.6750000000000003</v>
      </c>
      <c r="O45" s="10">
        <f t="shared" si="3"/>
        <v>10.700000000000001</v>
      </c>
      <c r="P45" s="10" t="str">
        <f t="shared" si="3"/>
        <v/>
      </c>
      <c r="Q45" s="10" t="str">
        <f t="shared" si="3"/>
        <v/>
      </c>
      <c r="R45" s="10" t="str">
        <f t="shared" si="3"/>
        <v/>
      </c>
      <c r="S45" s="125"/>
    </row>
    <row r="46" spans="1:19" ht="88.5" customHeight="1" x14ac:dyDescent="0.2">
      <c r="A46" s="103" t="s">
        <v>80</v>
      </c>
      <c r="B46" s="103" t="s">
        <v>89</v>
      </c>
      <c r="C46" s="37"/>
      <c r="D46" s="38" t="s">
        <v>13</v>
      </c>
      <c r="E46" s="39" t="s">
        <v>20</v>
      </c>
      <c r="F46" s="39"/>
      <c r="G46" s="39"/>
      <c r="H46" s="39"/>
      <c r="I46" s="39"/>
      <c r="J46" s="40">
        <f t="shared" ref="J46:J51" si="5">4/12</f>
        <v>0.33333333333333331</v>
      </c>
      <c r="K46" s="40">
        <v>1</v>
      </c>
      <c r="L46" s="40">
        <v>3</v>
      </c>
      <c r="M46" s="40">
        <v>4</v>
      </c>
      <c r="N46" s="31">
        <f t="shared" si="1"/>
        <v>3.0316666666666672</v>
      </c>
      <c r="O46" s="10">
        <f t="shared" si="3"/>
        <v>1.0105555555555557</v>
      </c>
      <c r="P46" s="10" t="str">
        <f t="shared" si="3"/>
        <v/>
      </c>
      <c r="Q46" s="10" t="str">
        <f t="shared" si="3"/>
        <v/>
      </c>
      <c r="R46" s="10" t="str">
        <f t="shared" si="3"/>
        <v/>
      </c>
      <c r="S46" s="124">
        <f>+SUM(O46:R51)</f>
        <v>85.641611111111104</v>
      </c>
    </row>
    <row r="47" spans="1:19" ht="88.5" customHeight="1" x14ac:dyDescent="0.2">
      <c r="A47" s="103"/>
      <c r="B47" s="103"/>
      <c r="C47" s="37"/>
      <c r="D47" s="38" t="s">
        <v>14</v>
      </c>
      <c r="E47" s="39" t="s">
        <v>20</v>
      </c>
      <c r="F47" s="39"/>
      <c r="G47" s="39"/>
      <c r="H47" s="39"/>
      <c r="I47" s="39"/>
      <c r="J47" s="40">
        <v>3</v>
      </c>
      <c r="K47" s="40">
        <v>16</v>
      </c>
      <c r="L47" s="40">
        <v>24</v>
      </c>
      <c r="M47" s="40">
        <f>8*5</f>
        <v>40</v>
      </c>
      <c r="N47" s="31">
        <f>+(((K47)+4*(L47)+(M47))/6)*1.07</f>
        <v>27.106666666666666</v>
      </c>
      <c r="O47" s="10" t="str">
        <f t="shared" ref="O47:R51" si="6">IF($D47=O$14,($J47*$N47),"")</f>
        <v/>
      </c>
      <c r="P47" s="10">
        <f t="shared" si="6"/>
        <v>81.319999999999993</v>
      </c>
      <c r="Q47" s="10" t="str">
        <f t="shared" si="6"/>
        <v/>
      </c>
      <c r="R47" s="10" t="str">
        <f t="shared" si="6"/>
        <v/>
      </c>
      <c r="S47" s="124"/>
    </row>
    <row r="48" spans="1:19" ht="64.5" customHeight="1" x14ac:dyDescent="0.2">
      <c r="A48" s="103"/>
      <c r="B48" s="103" t="s">
        <v>90</v>
      </c>
      <c r="C48" s="37"/>
      <c r="D48" s="38" t="s">
        <v>13</v>
      </c>
      <c r="E48" s="39" t="s">
        <v>20</v>
      </c>
      <c r="F48" s="39"/>
      <c r="G48" s="39"/>
      <c r="H48" s="39"/>
      <c r="I48" s="39"/>
      <c r="J48" s="40">
        <f t="shared" si="5"/>
        <v>0.33333333333333331</v>
      </c>
      <c r="K48" s="40">
        <v>1</v>
      </c>
      <c r="L48" s="40">
        <v>3</v>
      </c>
      <c r="M48" s="40">
        <v>4</v>
      </c>
      <c r="N48" s="31">
        <f t="shared" si="1"/>
        <v>3.0316666666666672</v>
      </c>
      <c r="O48" s="10">
        <f t="shared" si="6"/>
        <v>1.0105555555555557</v>
      </c>
      <c r="P48" s="10" t="str">
        <f t="shared" si="6"/>
        <v/>
      </c>
      <c r="Q48" s="10" t="str">
        <f t="shared" si="6"/>
        <v/>
      </c>
      <c r="R48" s="10" t="str">
        <f t="shared" si="6"/>
        <v/>
      </c>
      <c r="S48" s="124"/>
    </row>
    <row r="49" spans="1:19" ht="42.75" customHeight="1" x14ac:dyDescent="0.2">
      <c r="A49" s="103"/>
      <c r="B49" s="103"/>
      <c r="C49" s="37"/>
      <c r="D49" s="38" t="s">
        <v>13</v>
      </c>
      <c r="E49" s="39" t="s">
        <v>20</v>
      </c>
      <c r="F49" s="39"/>
      <c r="G49" s="39"/>
      <c r="H49" s="39"/>
      <c r="I49" s="39"/>
      <c r="J49" s="40">
        <f t="shared" si="5"/>
        <v>0.33333333333333331</v>
      </c>
      <c r="K49" s="40">
        <v>1</v>
      </c>
      <c r="L49" s="40">
        <v>2</v>
      </c>
      <c r="M49" s="40">
        <v>3</v>
      </c>
      <c r="N49" s="31">
        <f t="shared" si="1"/>
        <v>2.14</v>
      </c>
      <c r="O49" s="10">
        <f t="shared" si="6"/>
        <v>0.71333333333333337</v>
      </c>
      <c r="P49" s="10" t="str">
        <f t="shared" si="6"/>
        <v/>
      </c>
      <c r="Q49" s="10" t="str">
        <f t="shared" si="6"/>
        <v/>
      </c>
      <c r="R49" s="10" t="str">
        <f t="shared" si="6"/>
        <v/>
      </c>
      <c r="S49" s="124"/>
    </row>
    <row r="50" spans="1:19" ht="42.75" customHeight="1" x14ac:dyDescent="0.2">
      <c r="A50" s="103"/>
      <c r="B50" s="103" t="s">
        <v>91</v>
      </c>
      <c r="C50" s="37"/>
      <c r="D50" s="38" t="s">
        <v>13</v>
      </c>
      <c r="E50" s="39" t="s">
        <v>20</v>
      </c>
      <c r="F50" s="39"/>
      <c r="G50" s="39"/>
      <c r="H50" s="39"/>
      <c r="I50" s="39"/>
      <c r="J50" s="40">
        <f t="shared" si="5"/>
        <v>0.33333333333333331</v>
      </c>
      <c r="K50" s="40">
        <v>1</v>
      </c>
      <c r="L50" s="40">
        <v>4</v>
      </c>
      <c r="M50" s="40">
        <v>5</v>
      </c>
      <c r="N50" s="31">
        <f t="shared" si="1"/>
        <v>3.9233333333333333</v>
      </c>
      <c r="O50" s="10">
        <f t="shared" si="6"/>
        <v>1.3077777777777777</v>
      </c>
      <c r="P50" s="10" t="str">
        <f t="shared" si="6"/>
        <v/>
      </c>
      <c r="Q50" s="10" t="str">
        <f t="shared" si="6"/>
        <v/>
      </c>
      <c r="R50" s="10" t="str">
        <f t="shared" si="6"/>
        <v/>
      </c>
      <c r="S50" s="124"/>
    </row>
    <row r="51" spans="1:19" ht="55.5" customHeight="1" x14ac:dyDescent="0.2">
      <c r="A51" s="103"/>
      <c r="B51" s="103"/>
      <c r="C51" s="37"/>
      <c r="D51" s="38" t="s">
        <v>13</v>
      </c>
      <c r="E51" s="39" t="s">
        <v>20</v>
      </c>
      <c r="F51" s="39"/>
      <c r="G51" s="39"/>
      <c r="H51" s="39"/>
      <c r="I51" s="39"/>
      <c r="J51" s="40">
        <f t="shared" si="5"/>
        <v>0.33333333333333331</v>
      </c>
      <c r="K51" s="40">
        <v>0.5</v>
      </c>
      <c r="L51" s="40">
        <v>0.8</v>
      </c>
      <c r="M51" s="40">
        <v>1</v>
      </c>
      <c r="N51" s="31">
        <f t="shared" si="1"/>
        <v>0.83816666666666673</v>
      </c>
      <c r="O51" s="10">
        <f t="shared" si="6"/>
        <v>0.27938888888888891</v>
      </c>
      <c r="P51" s="10" t="str">
        <f t="shared" si="6"/>
        <v/>
      </c>
      <c r="Q51" s="10" t="str">
        <f t="shared" si="6"/>
        <v/>
      </c>
      <c r="R51" s="10" t="str">
        <f t="shared" si="6"/>
        <v/>
      </c>
      <c r="S51" s="125"/>
    </row>
    <row r="52" spans="1:19" ht="20.25" customHeight="1" x14ac:dyDescent="0.2">
      <c r="A52" s="105" t="s">
        <v>60</v>
      </c>
      <c r="B52" s="105"/>
      <c r="C52" s="105"/>
      <c r="D52" s="105"/>
      <c r="E52" s="105"/>
      <c r="F52" s="105"/>
      <c r="G52" s="105"/>
      <c r="H52" s="105"/>
      <c r="I52" s="105"/>
      <c r="J52" s="105"/>
      <c r="K52" s="105"/>
      <c r="L52" s="105"/>
      <c r="M52" s="105"/>
      <c r="N52" s="105"/>
      <c r="O52" s="32">
        <f>+SUM(O15:O51)</f>
        <v>186.88144444444444</v>
      </c>
      <c r="P52" s="32">
        <f t="shared" ref="P52:S52" si="7">+SUM(P15:P51)</f>
        <v>289.98486111111112</v>
      </c>
      <c r="Q52" s="32">
        <f t="shared" si="7"/>
        <v>0</v>
      </c>
      <c r="R52" s="32">
        <f t="shared" si="7"/>
        <v>0</v>
      </c>
      <c r="S52" s="32">
        <f t="shared" si="7"/>
        <v>476.86630555555553</v>
      </c>
    </row>
    <row r="53" spans="1:19" ht="21.75" customHeight="1" x14ac:dyDescent="0.2">
      <c r="A53" s="106" t="s">
        <v>66</v>
      </c>
      <c r="B53" s="106"/>
      <c r="C53" s="106"/>
      <c r="D53" s="106"/>
      <c r="E53" s="106"/>
      <c r="F53" s="106"/>
      <c r="G53" s="106"/>
      <c r="H53" s="106"/>
      <c r="I53" s="106"/>
      <c r="J53" s="106"/>
      <c r="K53" s="106"/>
      <c r="L53" s="106"/>
      <c r="M53" s="106"/>
      <c r="N53" s="106"/>
      <c r="O53" s="27">
        <f t="shared" ref="O53:S53" si="8">ROUND(O52/167,0)</f>
        <v>1</v>
      </c>
      <c r="P53" s="27">
        <f t="shared" si="8"/>
        <v>2</v>
      </c>
      <c r="Q53" s="27">
        <f t="shared" si="8"/>
        <v>0</v>
      </c>
      <c r="R53" s="27">
        <f t="shared" si="8"/>
        <v>0</v>
      </c>
      <c r="S53" s="27">
        <f t="shared" si="8"/>
        <v>3</v>
      </c>
    </row>
  </sheetData>
  <autoFilter ref="A14:S53"/>
  <mergeCells count="44">
    <mergeCell ref="S35:S38"/>
    <mergeCell ref="S39:S45"/>
    <mergeCell ref="B42:B45"/>
    <mergeCell ref="A46:A51"/>
    <mergeCell ref="B46:B47"/>
    <mergeCell ref="S46:S51"/>
    <mergeCell ref="B48:B49"/>
    <mergeCell ref="A35:A45"/>
    <mergeCell ref="B35:B38"/>
    <mergeCell ref="B50:B51"/>
    <mergeCell ref="A52:N52"/>
    <mergeCell ref="A53:N53"/>
    <mergeCell ref="B39:B41"/>
    <mergeCell ref="S13:S14"/>
    <mergeCell ref="A15:A34"/>
    <mergeCell ref="B15:B18"/>
    <mergeCell ref="S15:S34"/>
    <mergeCell ref="B19:B21"/>
    <mergeCell ref="I13:I14"/>
    <mergeCell ref="J13:J14"/>
    <mergeCell ref="K13:K14"/>
    <mergeCell ref="L13:L14"/>
    <mergeCell ref="M13:M14"/>
    <mergeCell ref="N13:N14"/>
    <mergeCell ref="B22:B24"/>
    <mergeCell ref="B25:B28"/>
    <mergeCell ref="O9:Q9"/>
    <mergeCell ref="B29:B34"/>
    <mergeCell ref="K12:N12"/>
    <mergeCell ref="O12:R12"/>
    <mergeCell ref="A13:A14"/>
    <mergeCell ref="B13:B14"/>
    <mergeCell ref="C13:C14"/>
    <mergeCell ref="D13:D14"/>
    <mergeCell ref="E13:E14"/>
    <mergeCell ref="F13:F14"/>
    <mergeCell ref="G13:G14"/>
    <mergeCell ref="H13:H14"/>
    <mergeCell ref="O13:R13"/>
    <mergeCell ref="A4:S4"/>
    <mergeCell ref="A5:S5"/>
    <mergeCell ref="A6:S6"/>
    <mergeCell ref="A7:S7"/>
    <mergeCell ref="B8:F8"/>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53"/>
  <sheetViews>
    <sheetView tabSelected="1" topLeftCell="A2" zoomScale="70" zoomScaleNormal="70" workbookViewId="0">
      <selection activeCell="B9" sqref="B9"/>
    </sheetView>
  </sheetViews>
  <sheetFormatPr baseColWidth="10" defaultColWidth="11.42578125" defaultRowHeight="9" x14ac:dyDescent="0.2"/>
  <cols>
    <col min="1" max="1" width="18.28515625" style="1" customWidth="1"/>
    <col min="2" max="2" width="33.42578125" style="1" bestFit="1" customWidth="1"/>
    <col min="3" max="3" width="31.140625" style="2" customWidth="1"/>
    <col min="4" max="4" width="18.7109375" style="1" customWidth="1"/>
    <col min="5" max="5" width="39.85546875" style="1" bestFit="1" customWidth="1"/>
    <col min="6" max="6" width="20.42578125" style="1" bestFit="1" customWidth="1"/>
    <col min="7" max="7" width="8.5703125" style="1" bestFit="1" customWidth="1"/>
    <col min="8" max="8" width="8.5703125" style="1" customWidth="1"/>
    <col min="9" max="9" width="38.42578125" style="1" customWidth="1"/>
    <col min="10" max="10" width="19.5703125" style="1" customWidth="1"/>
    <col min="11" max="13" width="12.42578125" style="1" customWidth="1"/>
    <col min="14" max="14" width="16.5703125" style="1" customWidth="1"/>
    <col min="15" max="15" width="15.42578125" style="1" bestFit="1" customWidth="1"/>
    <col min="16" max="16" width="20.5703125" style="1" bestFit="1" customWidth="1"/>
    <col min="17" max="17" width="15.7109375" style="1" bestFit="1" customWidth="1"/>
    <col min="18" max="18" width="20" style="1" bestFit="1" customWidth="1"/>
    <col min="19" max="20" width="11.42578125" style="1" customWidth="1"/>
    <col min="21" max="16384" width="11.42578125" style="1"/>
  </cols>
  <sheetData>
    <row r="1" spans="1:19" ht="9" hidden="1" customHeight="1" x14ac:dyDescent="0.2"/>
    <row r="3" spans="1:19" ht="18.75" customHeight="1" x14ac:dyDescent="0.2"/>
    <row r="4" spans="1:19" ht="14.25" customHeight="1" x14ac:dyDescent="0.2">
      <c r="A4" s="89" t="s">
        <v>69</v>
      </c>
      <c r="B4" s="89"/>
      <c r="C4" s="89"/>
      <c r="D4" s="89"/>
      <c r="E4" s="89"/>
      <c r="F4" s="89"/>
      <c r="G4" s="89"/>
      <c r="H4" s="89"/>
      <c r="I4" s="89"/>
      <c r="J4" s="89"/>
      <c r="K4" s="89"/>
      <c r="L4" s="89"/>
      <c r="M4" s="89"/>
      <c r="N4" s="89"/>
      <c r="O4" s="89"/>
      <c r="P4" s="89"/>
      <c r="Q4" s="89"/>
      <c r="R4" s="89"/>
      <c r="S4" s="89"/>
    </row>
    <row r="5" spans="1:19" ht="14.25" customHeight="1" x14ac:dyDescent="0.2">
      <c r="A5" s="90" t="s">
        <v>70</v>
      </c>
      <c r="B5" s="90"/>
      <c r="C5" s="90"/>
      <c r="D5" s="90"/>
      <c r="E5" s="90"/>
      <c r="F5" s="90"/>
      <c r="G5" s="90"/>
      <c r="H5" s="90"/>
      <c r="I5" s="90"/>
      <c r="J5" s="90"/>
      <c r="K5" s="90"/>
      <c r="L5" s="90"/>
      <c r="M5" s="90"/>
      <c r="N5" s="90"/>
      <c r="O5" s="90"/>
      <c r="P5" s="90"/>
      <c r="Q5" s="90"/>
      <c r="R5" s="90"/>
      <c r="S5" s="90"/>
    </row>
    <row r="6" spans="1:19" s="25" customFormat="1" ht="18" customHeight="1" x14ac:dyDescent="0.2">
      <c r="A6" s="91" t="s">
        <v>71</v>
      </c>
      <c r="B6" s="91"/>
      <c r="C6" s="91"/>
      <c r="D6" s="91"/>
      <c r="E6" s="91"/>
      <c r="F6" s="91"/>
      <c r="G6" s="91"/>
      <c r="H6" s="91"/>
      <c r="I6" s="91"/>
      <c r="J6" s="91"/>
      <c r="K6" s="91"/>
      <c r="L6" s="91"/>
      <c r="M6" s="91"/>
      <c r="N6" s="91"/>
      <c r="O6" s="91"/>
      <c r="P6" s="91"/>
      <c r="Q6" s="91"/>
      <c r="R6" s="91"/>
      <c r="S6" s="91"/>
    </row>
    <row r="7" spans="1:19" s="25" customFormat="1" ht="18" customHeight="1" x14ac:dyDescent="0.2">
      <c r="A7" s="92" t="s">
        <v>0</v>
      </c>
      <c r="B7" s="92"/>
      <c r="C7" s="92"/>
      <c r="D7" s="92"/>
      <c r="E7" s="92"/>
      <c r="F7" s="92"/>
      <c r="G7" s="92"/>
      <c r="H7" s="92"/>
      <c r="I7" s="92"/>
      <c r="J7" s="92"/>
      <c r="K7" s="92"/>
      <c r="L7" s="92"/>
      <c r="M7" s="92"/>
      <c r="N7" s="92"/>
      <c r="O7" s="92"/>
      <c r="P7" s="92"/>
      <c r="Q7" s="92"/>
      <c r="R7" s="92"/>
      <c r="S7" s="92"/>
    </row>
    <row r="8" spans="1:19" s="25" customFormat="1" ht="15.75" x14ac:dyDescent="0.2">
      <c r="A8" s="26" t="s">
        <v>1</v>
      </c>
      <c r="B8" s="93"/>
      <c r="C8" s="93"/>
      <c r="D8" s="93"/>
      <c r="E8" s="93"/>
      <c r="F8" s="93"/>
      <c r="G8" s="5"/>
      <c r="H8" s="5"/>
      <c r="I8" s="5"/>
      <c r="J8" s="5"/>
    </row>
    <row r="9" spans="1:19" s="25" customFormat="1" ht="15.75" customHeight="1" x14ac:dyDescent="0.2">
      <c r="A9" s="5" t="s">
        <v>2</v>
      </c>
      <c r="B9" s="66" t="s">
        <v>62</v>
      </c>
      <c r="C9" s="41"/>
      <c r="D9" s="41"/>
      <c r="E9" s="5"/>
      <c r="F9" s="5"/>
      <c r="G9" s="5"/>
      <c r="H9" s="5"/>
      <c r="I9" s="5"/>
      <c r="J9" s="5"/>
      <c r="K9" s="26"/>
      <c r="L9" s="26"/>
      <c r="M9" s="26"/>
      <c r="N9" s="6" t="s">
        <v>3</v>
      </c>
      <c r="O9" s="94" t="s">
        <v>75</v>
      </c>
      <c r="P9" s="94"/>
      <c r="Q9" s="94"/>
      <c r="R9" s="65"/>
      <c r="S9" s="65"/>
    </row>
    <row r="12" spans="1:19" s="7" customFormat="1" ht="13.5" customHeight="1" x14ac:dyDescent="0.2">
      <c r="A12" s="7">
        <v>1</v>
      </c>
      <c r="B12" s="7">
        <v>2</v>
      </c>
      <c r="C12" s="7">
        <v>3</v>
      </c>
      <c r="D12" s="7">
        <v>4</v>
      </c>
      <c r="E12" s="7">
        <v>5</v>
      </c>
      <c r="F12" s="7">
        <v>6</v>
      </c>
      <c r="G12" s="7">
        <v>7</v>
      </c>
      <c r="I12" s="7">
        <v>8</v>
      </c>
      <c r="J12" s="7">
        <v>9</v>
      </c>
      <c r="K12" s="95">
        <v>10</v>
      </c>
      <c r="L12" s="95"/>
      <c r="M12" s="95"/>
      <c r="N12" s="95"/>
      <c r="O12" s="95"/>
      <c r="P12" s="95"/>
      <c r="Q12" s="95"/>
      <c r="R12" s="95"/>
      <c r="S12" s="7">
        <v>12</v>
      </c>
    </row>
    <row r="13" spans="1:19" s="8" customFormat="1" ht="46.5" customHeight="1" x14ac:dyDescent="0.2">
      <c r="A13" s="96" t="s">
        <v>4</v>
      </c>
      <c r="B13" s="96" t="s">
        <v>5</v>
      </c>
      <c r="C13" s="97" t="s">
        <v>6</v>
      </c>
      <c r="D13" s="96" t="s">
        <v>67</v>
      </c>
      <c r="E13" s="96" t="s">
        <v>7</v>
      </c>
      <c r="F13" s="96" t="s">
        <v>73</v>
      </c>
      <c r="G13" s="96" t="s">
        <v>68</v>
      </c>
      <c r="H13" s="96" t="s">
        <v>112</v>
      </c>
      <c r="I13" s="96" t="s">
        <v>72</v>
      </c>
      <c r="J13" s="96" t="s">
        <v>8</v>
      </c>
      <c r="K13" s="96" t="s">
        <v>9</v>
      </c>
      <c r="L13" s="96" t="s">
        <v>10</v>
      </c>
      <c r="M13" s="96" t="s">
        <v>11</v>
      </c>
      <c r="N13" s="104" t="s">
        <v>77</v>
      </c>
      <c r="O13" s="99" t="s">
        <v>74</v>
      </c>
      <c r="P13" s="100"/>
      <c r="Q13" s="100"/>
      <c r="R13" s="101"/>
      <c r="S13" s="102" t="s">
        <v>119</v>
      </c>
    </row>
    <row r="14" spans="1:19" s="8" customFormat="1" ht="40.5" customHeight="1" x14ac:dyDescent="0.2">
      <c r="A14" s="96"/>
      <c r="B14" s="96"/>
      <c r="C14" s="98"/>
      <c r="D14" s="96"/>
      <c r="E14" s="96"/>
      <c r="F14" s="96"/>
      <c r="G14" s="96"/>
      <c r="H14" s="96"/>
      <c r="I14" s="96"/>
      <c r="J14" s="96"/>
      <c r="K14" s="96"/>
      <c r="L14" s="96"/>
      <c r="M14" s="96"/>
      <c r="N14" s="104"/>
      <c r="O14" s="24" t="s">
        <v>13</v>
      </c>
      <c r="P14" s="24" t="s">
        <v>14</v>
      </c>
      <c r="Q14" s="24" t="s">
        <v>15</v>
      </c>
      <c r="R14" s="24" t="s">
        <v>16</v>
      </c>
      <c r="S14" s="102"/>
    </row>
    <row r="15" spans="1:19" ht="42.75" customHeight="1" x14ac:dyDescent="0.2">
      <c r="A15" s="103" t="s">
        <v>78</v>
      </c>
      <c r="B15" s="103" t="s">
        <v>84</v>
      </c>
      <c r="C15" s="42" t="s">
        <v>92</v>
      </c>
      <c r="D15" s="38" t="s">
        <v>13</v>
      </c>
      <c r="E15" s="39" t="s">
        <v>20</v>
      </c>
      <c r="F15" s="39"/>
      <c r="G15" s="39"/>
      <c r="H15" s="39"/>
      <c r="I15" s="39"/>
      <c r="J15" s="40">
        <v>0.5</v>
      </c>
      <c r="K15" s="40">
        <v>24</v>
      </c>
      <c r="L15" s="40">
        <v>32</v>
      </c>
      <c r="M15" s="40">
        <v>40</v>
      </c>
      <c r="N15" s="31">
        <f>+(((K15)+4*(L15)+(M15))/6)*1.07</f>
        <v>34.24</v>
      </c>
      <c r="O15" s="29">
        <f t="shared" ref="O15:R24" si="0">IF($D15=O$14,($J15*$N15),"")</f>
        <v>17.12</v>
      </c>
      <c r="P15" s="28" t="str">
        <f t="shared" si="0"/>
        <v/>
      </c>
      <c r="Q15" s="10" t="str">
        <f t="shared" si="0"/>
        <v/>
      </c>
      <c r="R15" s="10" t="str">
        <f t="shared" si="0"/>
        <v/>
      </c>
      <c r="S15" s="123">
        <f>+SUM(O15:R34)</f>
        <v>333.16233333333332</v>
      </c>
    </row>
    <row r="16" spans="1:19" ht="42.75" customHeight="1" x14ac:dyDescent="0.2">
      <c r="A16" s="103"/>
      <c r="B16" s="103"/>
      <c r="C16" s="42" t="s">
        <v>96</v>
      </c>
      <c r="D16" s="38" t="s">
        <v>13</v>
      </c>
      <c r="E16" s="39" t="s">
        <v>20</v>
      </c>
      <c r="F16" s="39"/>
      <c r="G16" s="39"/>
      <c r="H16" s="39"/>
      <c r="I16" s="39"/>
      <c r="J16" s="40">
        <f>1/12</f>
        <v>8.3333333333333329E-2</v>
      </c>
      <c r="K16" s="40">
        <f>2*8</f>
        <v>16</v>
      </c>
      <c r="L16" s="40">
        <v>20</v>
      </c>
      <c r="M16" s="40">
        <v>24</v>
      </c>
      <c r="N16" s="31">
        <f>+(((K16)+4*(L16)+(M16))/6)*1.07</f>
        <v>21.400000000000002</v>
      </c>
      <c r="O16" s="10">
        <f t="shared" si="0"/>
        <v>1.7833333333333334</v>
      </c>
      <c r="P16" s="10" t="str">
        <f t="shared" si="0"/>
        <v/>
      </c>
      <c r="Q16" s="10" t="str">
        <f t="shared" si="0"/>
        <v/>
      </c>
      <c r="R16" s="10" t="str">
        <f t="shared" si="0"/>
        <v/>
      </c>
      <c r="S16" s="124"/>
    </row>
    <row r="17" spans="1:19" ht="42.75" customHeight="1" x14ac:dyDescent="0.2">
      <c r="A17" s="103"/>
      <c r="B17" s="103"/>
      <c r="C17" s="42" t="s">
        <v>97</v>
      </c>
      <c r="D17" s="38" t="s">
        <v>13</v>
      </c>
      <c r="E17" s="39" t="s">
        <v>20</v>
      </c>
      <c r="F17" s="39"/>
      <c r="G17" s="39"/>
      <c r="H17" s="39"/>
      <c r="I17" s="39"/>
      <c r="J17" s="40">
        <f>1/12</f>
        <v>8.3333333333333329E-2</v>
      </c>
      <c r="K17" s="40">
        <v>8</v>
      </c>
      <c r="L17" s="40">
        <v>12</v>
      </c>
      <c r="M17" s="40">
        <v>16</v>
      </c>
      <c r="N17" s="31">
        <f t="shared" ref="N17:N51" si="1">+(((K17)+4*(L17)+(M17))/6)*1.07</f>
        <v>12.84</v>
      </c>
      <c r="O17" s="10">
        <f t="shared" si="0"/>
        <v>1.0699999999999998</v>
      </c>
      <c r="P17" s="10" t="str">
        <f t="shared" si="0"/>
        <v/>
      </c>
      <c r="Q17" s="10" t="str">
        <f t="shared" si="0"/>
        <v/>
      </c>
      <c r="R17" s="10" t="str">
        <f t="shared" si="0"/>
        <v/>
      </c>
      <c r="S17" s="124"/>
    </row>
    <row r="18" spans="1:19" ht="62.25" customHeight="1" x14ac:dyDescent="0.2">
      <c r="A18" s="103"/>
      <c r="B18" s="103"/>
      <c r="C18" s="42" t="s">
        <v>98</v>
      </c>
      <c r="D18" s="38" t="s">
        <v>14</v>
      </c>
      <c r="E18" s="39" t="s">
        <v>20</v>
      </c>
      <c r="F18" s="39"/>
      <c r="G18" s="39"/>
      <c r="H18" s="39"/>
      <c r="I18" s="39"/>
      <c r="J18" s="40">
        <f>1/12</f>
        <v>8.3333333333333329E-2</v>
      </c>
      <c r="K18" s="40">
        <v>16</v>
      </c>
      <c r="L18" s="40">
        <v>20</v>
      </c>
      <c r="M18" s="40">
        <v>24</v>
      </c>
      <c r="N18" s="31">
        <f>+(((K18)+4*(L18)+(M18))/6)*1.07</f>
        <v>21.400000000000002</v>
      </c>
      <c r="O18" s="10" t="str">
        <f t="shared" si="0"/>
        <v/>
      </c>
      <c r="P18" s="30">
        <f t="shared" si="0"/>
        <v>1.7833333333333334</v>
      </c>
      <c r="Q18" s="10" t="str">
        <f t="shared" si="0"/>
        <v/>
      </c>
      <c r="R18" s="10" t="str">
        <f t="shared" si="0"/>
        <v/>
      </c>
      <c r="S18" s="124"/>
    </row>
    <row r="19" spans="1:19" ht="62.25" customHeight="1" x14ac:dyDescent="0.2">
      <c r="A19" s="103"/>
      <c r="B19" s="103" t="s">
        <v>85</v>
      </c>
      <c r="C19" s="42" t="s">
        <v>93</v>
      </c>
      <c r="D19" s="38" t="s">
        <v>13</v>
      </c>
      <c r="E19" s="39" t="s">
        <v>20</v>
      </c>
      <c r="F19" s="39"/>
      <c r="G19" s="39"/>
      <c r="H19" s="39"/>
      <c r="I19" s="39"/>
      <c r="J19" s="40">
        <f>1/12</f>
        <v>8.3333333333333329E-2</v>
      </c>
      <c r="K19" s="40">
        <v>4</v>
      </c>
      <c r="L19" s="40">
        <v>6</v>
      </c>
      <c r="M19" s="40">
        <v>9</v>
      </c>
      <c r="N19" s="31">
        <f t="shared" si="1"/>
        <v>6.5983333333333336</v>
      </c>
      <c r="O19" s="10">
        <f t="shared" si="0"/>
        <v>0.54986111111111113</v>
      </c>
      <c r="P19" s="10" t="str">
        <f t="shared" si="0"/>
        <v/>
      </c>
      <c r="Q19" s="10" t="str">
        <f t="shared" si="0"/>
        <v/>
      </c>
      <c r="R19" s="10" t="str">
        <f t="shared" si="0"/>
        <v/>
      </c>
      <c r="S19" s="124"/>
    </row>
    <row r="20" spans="1:19" ht="42.75" customHeight="1" x14ac:dyDescent="0.2">
      <c r="A20" s="103"/>
      <c r="B20" s="103"/>
      <c r="C20" s="42" t="s">
        <v>100</v>
      </c>
      <c r="D20" s="38" t="s">
        <v>14</v>
      </c>
      <c r="E20" s="39" t="s">
        <v>20</v>
      </c>
      <c r="F20" s="39"/>
      <c r="G20" s="39"/>
      <c r="H20" s="39"/>
      <c r="I20" s="39"/>
      <c r="J20" s="40">
        <v>2</v>
      </c>
      <c r="K20" s="40">
        <v>5</v>
      </c>
      <c r="L20" s="40">
        <v>7</v>
      </c>
      <c r="M20" s="40">
        <v>9</v>
      </c>
      <c r="N20" s="31">
        <f t="shared" si="1"/>
        <v>7.49</v>
      </c>
      <c r="O20" s="10" t="str">
        <f t="shared" si="0"/>
        <v/>
      </c>
      <c r="P20" s="10">
        <f t="shared" si="0"/>
        <v>14.98</v>
      </c>
      <c r="Q20" s="10" t="str">
        <f t="shared" si="0"/>
        <v/>
      </c>
      <c r="R20" s="10" t="str">
        <f t="shared" si="0"/>
        <v/>
      </c>
      <c r="S20" s="124"/>
    </row>
    <row r="21" spans="1:19" ht="57" customHeight="1" x14ac:dyDescent="0.2">
      <c r="A21" s="103"/>
      <c r="B21" s="103"/>
      <c r="C21" s="42" t="s">
        <v>101</v>
      </c>
      <c r="D21" s="38" t="s">
        <v>14</v>
      </c>
      <c r="E21" s="39" t="s">
        <v>20</v>
      </c>
      <c r="F21" s="39"/>
      <c r="G21" s="39"/>
      <c r="H21" s="39"/>
      <c r="I21" s="39"/>
      <c r="J21" s="40">
        <v>5</v>
      </c>
      <c r="K21" s="40">
        <v>8</v>
      </c>
      <c r="L21" s="40">
        <v>16</v>
      </c>
      <c r="M21" s="40">
        <v>20</v>
      </c>
      <c r="N21" s="31">
        <f>+(((K21)+4*(L21)+(M21))/6)*1.07</f>
        <v>16.40666666666667</v>
      </c>
      <c r="O21" s="10" t="str">
        <f t="shared" si="0"/>
        <v/>
      </c>
      <c r="P21" s="10">
        <f t="shared" si="0"/>
        <v>82.033333333333346</v>
      </c>
      <c r="Q21" s="10" t="str">
        <f t="shared" si="0"/>
        <v/>
      </c>
      <c r="R21" s="10" t="str">
        <f t="shared" si="0"/>
        <v/>
      </c>
      <c r="S21" s="124"/>
    </row>
    <row r="22" spans="1:19" ht="57" customHeight="1" x14ac:dyDescent="0.2">
      <c r="A22" s="103"/>
      <c r="B22" s="103" t="s">
        <v>86</v>
      </c>
      <c r="C22" s="42" t="s">
        <v>94</v>
      </c>
      <c r="D22" s="38" t="s">
        <v>13</v>
      </c>
      <c r="E22" s="39" t="s">
        <v>20</v>
      </c>
      <c r="F22" s="39"/>
      <c r="G22" s="39"/>
      <c r="H22" s="39"/>
      <c r="I22" s="39"/>
      <c r="J22" s="40">
        <v>3</v>
      </c>
      <c r="K22" s="40">
        <v>8</v>
      </c>
      <c r="L22" s="40">
        <v>15</v>
      </c>
      <c r="M22" s="40">
        <v>30</v>
      </c>
      <c r="N22" s="31">
        <f t="shared" si="1"/>
        <v>17.476666666666667</v>
      </c>
      <c r="O22" s="10">
        <f t="shared" si="0"/>
        <v>52.43</v>
      </c>
      <c r="P22" s="10" t="str">
        <f t="shared" si="0"/>
        <v/>
      </c>
      <c r="Q22" s="10" t="str">
        <f t="shared" si="0"/>
        <v/>
      </c>
      <c r="R22" s="10" t="str">
        <f t="shared" si="0"/>
        <v/>
      </c>
      <c r="S22" s="124"/>
    </row>
    <row r="23" spans="1:19" ht="57" customHeight="1" x14ac:dyDescent="0.2">
      <c r="A23" s="103"/>
      <c r="B23" s="103"/>
      <c r="C23" s="42" t="s">
        <v>106</v>
      </c>
      <c r="D23" s="38" t="s">
        <v>14</v>
      </c>
      <c r="E23" s="39" t="s">
        <v>20</v>
      </c>
      <c r="F23" s="39"/>
      <c r="G23" s="39"/>
      <c r="H23" s="39"/>
      <c r="I23" s="39"/>
      <c r="J23" s="40">
        <f>24/12</f>
        <v>2</v>
      </c>
      <c r="K23" s="40">
        <v>18</v>
      </c>
      <c r="L23" s="40">
        <v>22</v>
      </c>
      <c r="M23" s="40">
        <v>30</v>
      </c>
      <c r="N23" s="31">
        <f>+(((K23)+4*(L23)+(M23))/6)*1.07</f>
        <v>24.253333333333337</v>
      </c>
      <c r="O23" s="10" t="str">
        <f t="shared" si="0"/>
        <v/>
      </c>
      <c r="P23" s="10">
        <f t="shared" si="0"/>
        <v>48.506666666666675</v>
      </c>
      <c r="Q23" s="10" t="str">
        <f t="shared" si="0"/>
        <v/>
      </c>
      <c r="R23" s="10" t="str">
        <f t="shared" si="0"/>
        <v/>
      </c>
      <c r="S23" s="124"/>
    </row>
    <row r="24" spans="1:19" ht="57" customHeight="1" x14ac:dyDescent="0.2">
      <c r="A24" s="103"/>
      <c r="B24" s="103"/>
      <c r="C24" s="42" t="s">
        <v>102</v>
      </c>
      <c r="D24" s="38" t="s">
        <v>13</v>
      </c>
      <c r="E24" s="39" t="s">
        <v>20</v>
      </c>
      <c r="F24" s="39"/>
      <c r="G24" s="39"/>
      <c r="H24" s="39"/>
      <c r="I24" s="39"/>
      <c r="J24" s="40">
        <v>6</v>
      </c>
      <c r="K24" s="40">
        <v>2</v>
      </c>
      <c r="L24" s="40">
        <v>4</v>
      </c>
      <c r="M24" s="40">
        <v>7</v>
      </c>
      <c r="N24" s="31">
        <f t="shared" si="1"/>
        <v>4.4583333333333339</v>
      </c>
      <c r="O24" s="10">
        <f t="shared" si="0"/>
        <v>26.750000000000004</v>
      </c>
      <c r="P24" s="10" t="str">
        <f t="shared" si="0"/>
        <v/>
      </c>
      <c r="Q24" s="10" t="str">
        <f t="shared" si="0"/>
        <v/>
      </c>
      <c r="R24" s="10" t="str">
        <f t="shared" si="0"/>
        <v/>
      </c>
      <c r="S24" s="124"/>
    </row>
    <row r="25" spans="1:19" ht="82.5" customHeight="1" x14ac:dyDescent="0.2">
      <c r="A25" s="103"/>
      <c r="B25" s="103" t="s">
        <v>87</v>
      </c>
      <c r="C25" s="42" t="s">
        <v>95</v>
      </c>
      <c r="D25" s="38" t="s">
        <v>14</v>
      </c>
      <c r="E25" s="39" t="s">
        <v>20</v>
      </c>
      <c r="F25" s="39"/>
      <c r="G25" s="39"/>
      <c r="H25" s="39"/>
      <c r="I25" s="39"/>
      <c r="J25" s="40">
        <f>24/12</f>
        <v>2</v>
      </c>
      <c r="K25" s="40">
        <v>4</v>
      </c>
      <c r="L25" s="40">
        <v>8</v>
      </c>
      <c r="M25" s="40">
        <v>12</v>
      </c>
      <c r="N25" s="31">
        <f>+(((K25)+4*(L25)+(M25))/6)*1.07</f>
        <v>8.56</v>
      </c>
      <c r="O25" s="10" t="str">
        <f t="shared" ref="O25:R30" si="2">IF($D25=O$14,($J25*$N25),"")</f>
        <v/>
      </c>
      <c r="P25" s="10">
        <f t="shared" si="2"/>
        <v>17.12</v>
      </c>
      <c r="Q25" s="10" t="str">
        <f t="shared" si="2"/>
        <v/>
      </c>
      <c r="R25" s="10" t="str">
        <f t="shared" si="2"/>
        <v/>
      </c>
      <c r="S25" s="124"/>
    </row>
    <row r="26" spans="1:19" ht="82.5" customHeight="1" x14ac:dyDescent="0.2">
      <c r="A26" s="103"/>
      <c r="B26" s="103"/>
      <c r="C26" s="42" t="s">
        <v>105</v>
      </c>
      <c r="D26" s="38" t="s">
        <v>13</v>
      </c>
      <c r="E26" s="39" t="s">
        <v>20</v>
      </c>
      <c r="F26" s="39"/>
      <c r="G26" s="39"/>
      <c r="H26" s="39"/>
      <c r="I26" s="39"/>
      <c r="J26" s="40">
        <f>24/12</f>
        <v>2</v>
      </c>
      <c r="K26" s="40">
        <v>1</v>
      </c>
      <c r="L26" s="40">
        <v>2</v>
      </c>
      <c r="M26" s="40">
        <v>3</v>
      </c>
      <c r="N26" s="31">
        <f t="shared" si="1"/>
        <v>2.14</v>
      </c>
      <c r="O26" s="10">
        <f t="shared" si="2"/>
        <v>4.28</v>
      </c>
      <c r="P26" s="10" t="str">
        <f t="shared" si="2"/>
        <v/>
      </c>
      <c r="Q26" s="10" t="str">
        <f t="shared" si="2"/>
        <v/>
      </c>
      <c r="R26" s="10" t="str">
        <f t="shared" si="2"/>
        <v/>
      </c>
      <c r="S26" s="124"/>
    </row>
    <row r="27" spans="1:19" ht="42.75" customHeight="1" x14ac:dyDescent="0.2">
      <c r="A27" s="103"/>
      <c r="B27" s="103"/>
      <c r="C27" s="42" t="s">
        <v>103</v>
      </c>
      <c r="D27" s="38" t="s">
        <v>13</v>
      </c>
      <c r="E27" s="39" t="s">
        <v>20</v>
      </c>
      <c r="F27" s="39"/>
      <c r="G27" s="39"/>
      <c r="H27" s="39"/>
      <c r="I27" s="39"/>
      <c r="J27" s="40">
        <f>24/12</f>
        <v>2</v>
      </c>
      <c r="K27" s="40">
        <f>5/60</f>
        <v>8.3333333333333329E-2</v>
      </c>
      <c r="L27" s="40">
        <f>5/60</f>
        <v>8.3333333333333329E-2</v>
      </c>
      <c r="M27" s="40">
        <f>6/60</f>
        <v>0.1</v>
      </c>
      <c r="N27" s="31">
        <f t="shared" si="1"/>
        <v>9.2138888888888881E-2</v>
      </c>
      <c r="O27" s="10">
        <f t="shared" si="2"/>
        <v>0.18427777777777776</v>
      </c>
      <c r="P27" s="10" t="str">
        <f t="shared" si="2"/>
        <v/>
      </c>
      <c r="Q27" s="10" t="str">
        <f t="shared" si="2"/>
        <v/>
      </c>
      <c r="R27" s="10" t="str">
        <f t="shared" si="2"/>
        <v/>
      </c>
      <c r="S27" s="124"/>
    </row>
    <row r="28" spans="1:19" ht="36.75" customHeight="1" x14ac:dyDescent="0.2">
      <c r="A28" s="103"/>
      <c r="B28" s="103"/>
      <c r="C28" s="42" t="s">
        <v>99</v>
      </c>
      <c r="D28" s="38" t="s">
        <v>14</v>
      </c>
      <c r="E28" s="39" t="s">
        <v>20</v>
      </c>
      <c r="F28" s="39"/>
      <c r="G28" s="39"/>
      <c r="H28" s="39"/>
      <c r="I28" s="39"/>
      <c r="J28" s="40">
        <v>1</v>
      </c>
      <c r="K28" s="40">
        <v>2</v>
      </c>
      <c r="L28" s="40">
        <v>3</v>
      </c>
      <c r="M28" s="40">
        <v>4</v>
      </c>
      <c r="N28" s="31">
        <f t="shared" si="1"/>
        <v>3.21</v>
      </c>
      <c r="O28" s="10" t="str">
        <f t="shared" si="2"/>
        <v/>
      </c>
      <c r="P28" s="10">
        <f t="shared" si="2"/>
        <v>3.21</v>
      </c>
      <c r="Q28" s="10" t="str">
        <f t="shared" si="2"/>
        <v/>
      </c>
      <c r="R28" s="10" t="str">
        <f t="shared" si="2"/>
        <v/>
      </c>
      <c r="S28" s="124"/>
    </row>
    <row r="29" spans="1:19" ht="36.75" customHeight="1" x14ac:dyDescent="0.2">
      <c r="A29" s="103"/>
      <c r="B29" s="103" t="s">
        <v>88</v>
      </c>
      <c r="C29" s="42" t="s">
        <v>108</v>
      </c>
      <c r="D29" s="38" t="s">
        <v>13</v>
      </c>
      <c r="E29" s="39" t="s">
        <v>20</v>
      </c>
      <c r="F29" s="39"/>
      <c r="G29" s="39"/>
      <c r="H29" s="39"/>
      <c r="I29" s="39"/>
      <c r="J29" s="40">
        <v>1</v>
      </c>
      <c r="K29" s="40">
        <v>1</v>
      </c>
      <c r="L29" s="40">
        <v>1.5</v>
      </c>
      <c r="M29" s="40">
        <v>2</v>
      </c>
      <c r="N29" s="31">
        <f t="shared" si="1"/>
        <v>1.605</v>
      </c>
      <c r="O29" s="10">
        <f t="shared" si="2"/>
        <v>1.605</v>
      </c>
      <c r="P29" s="10" t="str">
        <f t="shared" si="2"/>
        <v/>
      </c>
      <c r="Q29" s="10" t="str">
        <f t="shared" si="2"/>
        <v/>
      </c>
      <c r="R29" s="10" t="str">
        <f t="shared" si="2"/>
        <v/>
      </c>
      <c r="S29" s="124"/>
    </row>
    <row r="30" spans="1:19" ht="36.75" customHeight="1" x14ac:dyDescent="0.2">
      <c r="A30" s="103"/>
      <c r="B30" s="103"/>
      <c r="C30" s="42" t="s">
        <v>109</v>
      </c>
      <c r="D30" s="38" t="s">
        <v>14</v>
      </c>
      <c r="E30" s="39" t="s">
        <v>20</v>
      </c>
      <c r="F30" s="39"/>
      <c r="G30" s="39"/>
      <c r="H30" s="39"/>
      <c r="I30" s="39"/>
      <c r="J30" s="40">
        <v>1</v>
      </c>
      <c r="K30" s="40">
        <v>4</v>
      </c>
      <c r="L30" s="40">
        <v>5</v>
      </c>
      <c r="M30" s="40">
        <v>8</v>
      </c>
      <c r="N30" s="31">
        <f>+(((K30)+4*(L30)+(M30))/6)*1.07</f>
        <v>5.706666666666667</v>
      </c>
      <c r="O30" s="10" t="str">
        <f t="shared" si="2"/>
        <v/>
      </c>
      <c r="P30" s="10">
        <f t="shared" si="2"/>
        <v>5.706666666666667</v>
      </c>
      <c r="Q30" s="10" t="str">
        <f t="shared" si="2"/>
        <v/>
      </c>
      <c r="R30" s="10" t="str">
        <f t="shared" si="2"/>
        <v/>
      </c>
      <c r="S30" s="124"/>
    </row>
    <row r="31" spans="1:19" ht="36.75" customHeight="1" x14ac:dyDescent="0.2">
      <c r="A31" s="103"/>
      <c r="B31" s="103"/>
      <c r="C31" s="42" t="s">
        <v>104</v>
      </c>
      <c r="D31" s="38" t="s">
        <v>13</v>
      </c>
      <c r="E31" s="39" t="s">
        <v>20</v>
      </c>
      <c r="F31" s="39"/>
      <c r="G31" s="39"/>
      <c r="H31" s="39"/>
      <c r="I31" s="39"/>
      <c r="J31" s="40">
        <f>+(2*3)/12</f>
        <v>0.5</v>
      </c>
      <c r="K31" s="40">
        <v>2</v>
      </c>
      <c r="L31" s="40">
        <v>5</v>
      </c>
      <c r="M31" s="40">
        <v>8</v>
      </c>
      <c r="N31" s="31">
        <f t="shared" si="1"/>
        <v>5.3500000000000005</v>
      </c>
      <c r="O31" s="10">
        <f t="shared" ref="O31:R46" si="3">IF($D31=O$14,($J31*$N31),"")</f>
        <v>2.6750000000000003</v>
      </c>
      <c r="P31" s="10" t="str">
        <f t="shared" si="3"/>
        <v/>
      </c>
      <c r="Q31" s="10" t="str">
        <f t="shared" si="3"/>
        <v/>
      </c>
      <c r="R31" s="10" t="str">
        <f t="shared" si="3"/>
        <v/>
      </c>
      <c r="S31" s="124"/>
    </row>
    <row r="32" spans="1:19" ht="36.75" customHeight="1" x14ac:dyDescent="0.2">
      <c r="A32" s="103"/>
      <c r="B32" s="103"/>
      <c r="C32" s="42" t="s">
        <v>107</v>
      </c>
      <c r="D32" s="38" t="s">
        <v>13</v>
      </c>
      <c r="E32" s="39" t="s">
        <v>20</v>
      </c>
      <c r="F32" s="39"/>
      <c r="G32" s="39"/>
      <c r="H32" s="39"/>
      <c r="I32" s="39"/>
      <c r="J32" s="40">
        <f>37/12</f>
        <v>3.0833333333333335</v>
      </c>
      <c r="K32" s="40">
        <v>1</v>
      </c>
      <c r="L32" s="40">
        <v>2</v>
      </c>
      <c r="M32" s="40">
        <v>5</v>
      </c>
      <c r="N32" s="31">
        <f>+(((K32)+4*(L32)+(M32))/6)*1.07</f>
        <v>2.496666666666667</v>
      </c>
      <c r="O32" s="10">
        <f t="shared" si="3"/>
        <v>7.6980555555555572</v>
      </c>
      <c r="P32" s="10" t="str">
        <f t="shared" si="3"/>
        <v/>
      </c>
      <c r="Q32" s="10" t="str">
        <f t="shared" si="3"/>
        <v/>
      </c>
      <c r="R32" s="10" t="str">
        <f t="shared" si="3"/>
        <v/>
      </c>
      <c r="S32" s="124"/>
    </row>
    <row r="33" spans="1:19" ht="36.75" customHeight="1" x14ac:dyDescent="0.2">
      <c r="A33" s="103"/>
      <c r="B33" s="103"/>
      <c r="C33" s="42" t="s">
        <v>110</v>
      </c>
      <c r="D33" s="38" t="s">
        <v>13</v>
      </c>
      <c r="E33" s="39" t="s">
        <v>20</v>
      </c>
      <c r="F33" s="39"/>
      <c r="G33" s="39"/>
      <c r="H33" s="39"/>
      <c r="I33" s="39"/>
      <c r="J33" s="40">
        <f>37/12</f>
        <v>3.0833333333333335</v>
      </c>
      <c r="K33" s="40">
        <v>3</v>
      </c>
      <c r="L33" s="40">
        <v>8</v>
      </c>
      <c r="M33" s="40">
        <v>12</v>
      </c>
      <c r="N33" s="31">
        <f t="shared" si="1"/>
        <v>8.3816666666666677</v>
      </c>
      <c r="O33" s="10">
        <f t="shared" si="3"/>
        <v>25.843472222222228</v>
      </c>
      <c r="P33" s="10" t="str">
        <f t="shared" si="3"/>
        <v/>
      </c>
      <c r="Q33" s="10" t="str">
        <f t="shared" si="3"/>
        <v/>
      </c>
      <c r="R33" s="10" t="str">
        <f t="shared" si="3"/>
        <v/>
      </c>
      <c r="S33" s="124"/>
    </row>
    <row r="34" spans="1:19" ht="36.75" customHeight="1" x14ac:dyDescent="0.2">
      <c r="A34" s="103"/>
      <c r="B34" s="103"/>
      <c r="C34" s="42" t="s">
        <v>111</v>
      </c>
      <c r="D34" s="38" t="s">
        <v>13</v>
      </c>
      <c r="E34" s="39" t="s">
        <v>20</v>
      </c>
      <c r="F34" s="39"/>
      <c r="G34" s="39"/>
      <c r="H34" s="39"/>
      <c r="I34" s="39"/>
      <c r="J34" s="40">
        <v>4</v>
      </c>
      <c r="K34" s="40">
        <v>2</v>
      </c>
      <c r="L34" s="40">
        <f>4</f>
        <v>4</v>
      </c>
      <c r="M34" s="40">
        <v>7</v>
      </c>
      <c r="N34" s="31">
        <f t="shared" si="1"/>
        <v>4.4583333333333339</v>
      </c>
      <c r="O34" s="10">
        <f t="shared" si="3"/>
        <v>17.833333333333336</v>
      </c>
      <c r="P34" s="10" t="str">
        <f t="shared" si="3"/>
        <v/>
      </c>
      <c r="Q34" s="10" t="str">
        <f t="shared" si="3"/>
        <v/>
      </c>
      <c r="R34" s="10" t="str">
        <f t="shared" si="3"/>
        <v/>
      </c>
      <c r="S34" s="125"/>
    </row>
    <row r="35" spans="1:19" s="12" customFormat="1" ht="42.75" customHeight="1" x14ac:dyDescent="0.2">
      <c r="A35" s="103" t="s">
        <v>79</v>
      </c>
      <c r="B35" s="103" t="s">
        <v>81</v>
      </c>
      <c r="C35" s="37"/>
      <c r="D35" s="38" t="s">
        <v>14</v>
      </c>
      <c r="E35" s="39" t="s">
        <v>20</v>
      </c>
      <c r="F35" s="39"/>
      <c r="G35" s="39"/>
      <c r="H35" s="39"/>
      <c r="I35" s="39"/>
      <c r="J35" s="40">
        <v>2</v>
      </c>
      <c r="K35" s="40">
        <v>2</v>
      </c>
      <c r="L35" s="40">
        <v>3</v>
      </c>
      <c r="M35" s="40">
        <v>4</v>
      </c>
      <c r="N35" s="31">
        <f t="shared" si="1"/>
        <v>3.21</v>
      </c>
      <c r="O35" s="11" t="str">
        <f t="shared" si="3"/>
        <v/>
      </c>
      <c r="P35" s="11">
        <f t="shared" si="3"/>
        <v>6.42</v>
      </c>
      <c r="Q35" s="11" t="str">
        <f t="shared" si="3"/>
        <v/>
      </c>
      <c r="R35" s="11" t="str">
        <f t="shared" si="3"/>
        <v/>
      </c>
      <c r="S35" s="126">
        <f>+SUM(O35:R38)</f>
        <v>38.549722222222222</v>
      </c>
    </row>
    <row r="36" spans="1:19" s="12" customFormat="1" ht="42.75" customHeight="1" x14ac:dyDescent="0.2">
      <c r="A36" s="103"/>
      <c r="B36" s="103"/>
      <c r="C36" s="37"/>
      <c r="D36" s="38" t="s">
        <v>13</v>
      </c>
      <c r="E36" s="39" t="s">
        <v>20</v>
      </c>
      <c r="F36" s="39"/>
      <c r="G36" s="39"/>
      <c r="H36" s="39"/>
      <c r="I36" s="39"/>
      <c r="J36" s="40">
        <v>1</v>
      </c>
      <c r="K36" s="40">
        <v>2</v>
      </c>
      <c r="L36" s="40">
        <v>3</v>
      </c>
      <c r="M36" s="40">
        <v>6</v>
      </c>
      <c r="N36" s="31">
        <f>+(((K36)+4*(L36)+(M36))/6)*1.07</f>
        <v>3.5666666666666669</v>
      </c>
      <c r="O36" s="11">
        <f t="shared" si="3"/>
        <v>3.5666666666666669</v>
      </c>
      <c r="P36" s="11" t="str">
        <f t="shared" si="3"/>
        <v/>
      </c>
      <c r="Q36" s="11" t="str">
        <f t="shared" si="3"/>
        <v/>
      </c>
      <c r="R36" s="11" t="str">
        <f t="shared" si="3"/>
        <v/>
      </c>
      <c r="S36" s="127"/>
    </row>
    <row r="37" spans="1:19" s="12" customFormat="1" ht="42.75" customHeight="1" x14ac:dyDescent="0.2">
      <c r="A37" s="103"/>
      <c r="B37" s="103"/>
      <c r="C37" s="37"/>
      <c r="D37" s="38" t="s">
        <v>14</v>
      </c>
      <c r="E37" s="39" t="s">
        <v>20</v>
      </c>
      <c r="F37" s="39"/>
      <c r="G37" s="39"/>
      <c r="H37" s="39"/>
      <c r="I37" s="39"/>
      <c r="J37" s="40">
        <v>1</v>
      </c>
      <c r="K37" s="40">
        <v>16</v>
      </c>
      <c r="L37" s="40">
        <v>24</v>
      </c>
      <c r="M37" s="40">
        <f>8*5</f>
        <v>40</v>
      </c>
      <c r="N37" s="31">
        <f>+(((K37)+4*(L37)+(M37))/6)*1.07</f>
        <v>27.106666666666666</v>
      </c>
      <c r="O37" s="11" t="str">
        <f t="shared" si="3"/>
        <v/>
      </c>
      <c r="P37" s="11">
        <f t="shared" si="3"/>
        <v>27.106666666666666</v>
      </c>
      <c r="Q37" s="11" t="str">
        <f t="shared" si="3"/>
        <v/>
      </c>
      <c r="R37" s="11" t="str">
        <f t="shared" si="3"/>
        <v/>
      </c>
      <c r="S37" s="127"/>
    </row>
    <row r="38" spans="1:19" s="12" customFormat="1" ht="42.75" customHeight="1" x14ac:dyDescent="0.2">
      <c r="A38" s="103"/>
      <c r="B38" s="103"/>
      <c r="C38" s="37"/>
      <c r="D38" s="38" t="s">
        <v>13</v>
      </c>
      <c r="E38" s="39" t="s">
        <v>20</v>
      </c>
      <c r="F38" s="39"/>
      <c r="G38" s="39"/>
      <c r="H38" s="39"/>
      <c r="I38" s="39"/>
      <c r="J38" s="40">
        <v>0.16666666666666666</v>
      </c>
      <c r="K38" s="40">
        <v>2</v>
      </c>
      <c r="L38" s="40">
        <v>8</v>
      </c>
      <c r="M38" s="40">
        <v>15</v>
      </c>
      <c r="N38" s="31">
        <f t="shared" si="1"/>
        <v>8.7383333333333333</v>
      </c>
      <c r="O38" s="11">
        <f t="shared" si="3"/>
        <v>1.4563888888888887</v>
      </c>
      <c r="P38" s="11" t="str">
        <f t="shared" si="3"/>
        <v/>
      </c>
      <c r="Q38" s="11" t="str">
        <f t="shared" si="3"/>
        <v/>
      </c>
      <c r="R38" s="11" t="str">
        <f t="shared" si="3"/>
        <v/>
      </c>
      <c r="S38" s="128"/>
    </row>
    <row r="39" spans="1:19" ht="111" customHeight="1" x14ac:dyDescent="0.2">
      <c r="A39" s="103"/>
      <c r="B39" s="103" t="s">
        <v>82</v>
      </c>
      <c r="C39" s="37"/>
      <c r="D39" s="38" t="s">
        <v>13</v>
      </c>
      <c r="E39" s="39" t="s">
        <v>20</v>
      </c>
      <c r="F39" s="39"/>
      <c r="G39" s="39"/>
      <c r="H39" s="39"/>
      <c r="I39" s="39"/>
      <c r="J39" s="40">
        <f t="shared" ref="J39:J44" si="4">1/12</f>
        <v>8.3333333333333329E-2</v>
      </c>
      <c r="K39" s="40">
        <f>4*8</f>
        <v>32</v>
      </c>
      <c r="L39" s="40">
        <v>34</v>
      </c>
      <c r="M39" s="40">
        <f>5*8</f>
        <v>40</v>
      </c>
      <c r="N39" s="31">
        <f t="shared" si="1"/>
        <v>37.093333333333334</v>
      </c>
      <c r="O39" s="10">
        <f t="shared" si="3"/>
        <v>3.0911111111111111</v>
      </c>
      <c r="P39" s="10" t="str">
        <f t="shared" si="3"/>
        <v/>
      </c>
      <c r="Q39" s="10" t="str">
        <f t="shared" si="3"/>
        <v/>
      </c>
      <c r="R39" s="10" t="str">
        <f t="shared" si="3"/>
        <v/>
      </c>
      <c r="S39" s="123">
        <f>+SUM(O39:R45)</f>
        <v>19.51263888888889</v>
      </c>
    </row>
    <row r="40" spans="1:19" ht="111" customHeight="1" x14ac:dyDescent="0.2">
      <c r="A40" s="103"/>
      <c r="B40" s="103"/>
      <c r="C40" s="37"/>
      <c r="D40" s="38" t="s">
        <v>13</v>
      </c>
      <c r="E40" s="39" t="s">
        <v>20</v>
      </c>
      <c r="F40" s="39"/>
      <c r="G40" s="39"/>
      <c r="H40" s="39"/>
      <c r="I40" s="39"/>
      <c r="J40" s="40">
        <f t="shared" si="4"/>
        <v>8.3333333333333329E-2</v>
      </c>
      <c r="K40" s="40">
        <f>4*8</f>
        <v>32</v>
      </c>
      <c r="L40" s="40">
        <v>36</v>
      </c>
      <c r="M40" s="40">
        <f>5*8</f>
        <v>40</v>
      </c>
      <c r="N40" s="31">
        <f>+(((K40)+4*(L40)+(M40))/6)*1.07</f>
        <v>38.520000000000003</v>
      </c>
      <c r="O40" s="10">
        <f t="shared" si="3"/>
        <v>3.21</v>
      </c>
      <c r="P40" s="10" t="str">
        <f t="shared" si="3"/>
        <v/>
      </c>
      <c r="Q40" s="10" t="str">
        <f t="shared" si="3"/>
        <v/>
      </c>
      <c r="R40" s="10" t="str">
        <f t="shared" si="3"/>
        <v/>
      </c>
      <c r="S40" s="124"/>
    </row>
    <row r="41" spans="1:19" ht="111" customHeight="1" x14ac:dyDescent="0.2">
      <c r="A41" s="103"/>
      <c r="B41" s="103"/>
      <c r="C41" s="37"/>
      <c r="D41" s="38" t="s">
        <v>14</v>
      </c>
      <c r="E41" s="39" t="s">
        <v>20</v>
      </c>
      <c r="F41" s="39"/>
      <c r="G41" s="39"/>
      <c r="H41" s="39"/>
      <c r="I41" s="39"/>
      <c r="J41" s="40">
        <f t="shared" si="4"/>
        <v>8.3333333333333329E-2</v>
      </c>
      <c r="K41" s="40">
        <v>3</v>
      </c>
      <c r="L41" s="40">
        <v>4</v>
      </c>
      <c r="M41" s="40">
        <v>6</v>
      </c>
      <c r="N41" s="31">
        <f>+(((K41)+4*(L41)+(M41))/6)*1.07</f>
        <v>4.4583333333333339</v>
      </c>
      <c r="O41" s="10" t="str">
        <f t="shared" si="3"/>
        <v/>
      </c>
      <c r="P41" s="10">
        <f t="shared" si="3"/>
        <v>0.37152777777777779</v>
      </c>
      <c r="Q41" s="10" t="str">
        <f t="shared" si="3"/>
        <v/>
      </c>
      <c r="R41" s="10" t="str">
        <f t="shared" si="3"/>
        <v/>
      </c>
      <c r="S41" s="124"/>
    </row>
    <row r="42" spans="1:19" ht="111" customHeight="1" x14ac:dyDescent="0.2">
      <c r="A42" s="103"/>
      <c r="B42" s="103" t="s">
        <v>83</v>
      </c>
      <c r="C42" s="37"/>
      <c r="D42" s="38" t="s">
        <v>13</v>
      </c>
      <c r="E42" s="39" t="s">
        <v>20</v>
      </c>
      <c r="F42" s="39"/>
      <c r="G42" s="39"/>
      <c r="H42" s="39"/>
      <c r="I42" s="39"/>
      <c r="J42" s="40">
        <f t="shared" si="4"/>
        <v>8.3333333333333329E-2</v>
      </c>
      <c r="K42" s="40">
        <v>2</v>
      </c>
      <c r="L42" s="40">
        <v>5</v>
      </c>
      <c r="M42" s="40">
        <v>8</v>
      </c>
      <c r="N42" s="31">
        <f t="shared" si="1"/>
        <v>5.3500000000000005</v>
      </c>
      <c r="O42" s="10">
        <f t="shared" si="3"/>
        <v>0.44583333333333336</v>
      </c>
      <c r="P42" s="10" t="str">
        <f t="shared" si="3"/>
        <v/>
      </c>
      <c r="Q42" s="10" t="str">
        <f t="shared" si="3"/>
        <v/>
      </c>
      <c r="R42" s="10" t="str">
        <f t="shared" si="3"/>
        <v/>
      </c>
      <c r="S42" s="124"/>
    </row>
    <row r="43" spans="1:19" ht="88.5" customHeight="1" x14ac:dyDescent="0.2">
      <c r="A43" s="103"/>
      <c r="B43" s="103"/>
      <c r="C43" s="37"/>
      <c r="D43" s="38" t="s">
        <v>14</v>
      </c>
      <c r="E43" s="39" t="s">
        <v>20</v>
      </c>
      <c r="F43" s="39"/>
      <c r="G43" s="39"/>
      <c r="H43" s="39"/>
      <c r="I43" s="39"/>
      <c r="J43" s="40">
        <f t="shared" si="4"/>
        <v>8.3333333333333329E-2</v>
      </c>
      <c r="K43" s="40">
        <v>8</v>
      </c>
      <c r="L43" s="40">
        <v>16</v>
      </c>
      <c r="M43" s="40">
        <v>24</v>
      </c>
      <c r="N43" s="31">
        <f>+(((K43)+4*(L43)+(M43))/6)*1.07</f>
        <v>17.12</v>
      </c>
      <c r="O43" s="10" t="str">
        <f t="shared" si="3"/>
        <v/>
      </c>
      <c r="P43" s="10">
        <f t="shared" si="3"/>
        <v>1.4266666666666667</v>
      </c>
      <c r="Q43" s="10" t="str">
        <f t="shared" si="3"/>
        <v/>
      </c>
      <c r="R43" s="10" t="str">
        <f t="shared" si="3"/>
        <v/>
      </c>
      <c r="S43" s="124"/>
    </row>
    <row r="44" spans="1:19" ht="88.5" customHeight="1" x14ac:dyDescent="0.2">
      <c r="A44" s="103"/>
      <c r="B44" s="103"/>
      <c r="C44" s="37"/>
      <c r="D44" s="38" t="s">
        <v>13</v>
      </c>
      <c r="E44" s="39" t="s">
        <v>20</v>
      </c>
      <c r="F44" s="39"/>
      <c r="G44" s="39"/>
      <c r="H44" s="39"/>
      <c r="I44" s="39"/>
      <c r="J44" s="40">
        <f t="shared" si="4"/>
        <v>8.3333333333333329E-2</v>
      </c>
      <c r="K44" s="40">
        <v>2</v>
      </c>
      <c r="L44" s="40">
        <v>3</v>
      </c>
      <c r="M44" s="40">
        <v>4</v>
      </c>
      <c r="N44" s="31">
        <f t="shared" si="1"/>
        <v>3.21</v>
      </c>
      <c r="O44" s="10">
        <f t="shared" si="3"/>
        <v>0.26749999999999996</v>
      </c>
      <c r="P44" s="10" t="str">
        <f t="shared" si="3"/>
        <v/>
      </c>
      <c r="Q44" s="10" t="str">
        <f t="shared" si="3"/>
        <v/>
      </c>
      <c r="R44" s="10" t="str">
        <f t="shared" si="3"/>
        <v/>
      </c>
      <c r="S44" s="124"/>
    </row>
    <row r="45" spans="1:19" ht="54.75" customHeight="1" x14ac:dyDescent="0.2">
      <c r="A45" s="103"/>
      <c r="B45" s="103"/>
      <c r="C45" s="37"/>
      <c r="D45" s="38" t="s">
        <v>13</v>
      </c>
      <c r="E45" s="39" t="s">
        <v>20</v>
      </c>
      <c r="F45" s="39"/>
      <c r="G45" s="39"/>
      <c r="H45" s="39"/>
      <c r="I45" s="39"/>
      <c r="J45" s="40">
        <v>4</v>
      </c>
      <c r="K45" s="40">
        <v>2</v>
      </c>
      <c r="L45" s="40">
        <v>2.5</v>
      </c>
      <c r="M45" s="40">
        <v>3</v>
      </c>
      <c r="N45" s="31">
        <f t="shared" si="1"/>
        <v>2.6750000000000003</v>
      </c>
      <c r="O45" s="10">
        <f t="shared" si="3"/>
        <v>10.700000000000001</v>
      </c>
      <c r="P45" s="10" t="str">
        <f t="shared" si="3"/>
        <v/>
      </c>
      <c r="Q45" s="10" t="str">
        <f t="shared" si="3"/>
        <v/>
      </c>
      <c r="R45" s="10" t="str">
        <f t="shared" si="3"/>
        <v/>
      </c>
      <c r="S45" s="125"/>
    </row>
    <row r="46" spans="1:19" ht="88.5" customHeight="1" x14ac:dyDescent="0.2">
      <c r="A46" s="103" t="s">
        <v>80</v>
      </c>
      <c r="B46" s="103" t="s">
        <v>89</v>
      </c>
      <c r="C46" s="37"/>
      <c r="D46" s="38" t="s">
        <v>13</v>
      </c>
      <c r="E46" s="39" t="s">
        <v>20</v>
      </c>
      <c r="F46" s="39"/>
      <c r="G46" s="39"/>
      <c r="H46" s="39"/>
      <c r="I46" s="39"/>
      <c r="J46" s="40">
        <f t="shared" ref="J46:J51" si="5">4/12</f>
        <v>0.33333333333333331</v>
      </c>
      <c r="K46" s="40">
        <v>1</v>
      </c>
      <c r="L46" s="40">
        <v>3</v>
      </c>
      <c r="M46" s="40">
        <v>4</v>
      </c>
      <c r="N46" s="31">
        <f t="shared" si="1"/>
        <v>3.0316666666666672</v>
      </c>
      <c r="O46" s="10">
        <f t="shared" si="3"/>
        <v>1.0105555555555557</v>
      </c>
      <c r="P46" s="10" t="str">
        <f t="shared" si="3"/>
        <v/>
      </c>
      <c r="Q46" s="10" t="str">
        <f t="shared" si="3"/>
        <v/>
      </c>
      <c r="R46" s="10" t="str">
        <f t="shared" si="3"/>
        <v/>
      </c>
      <c r="S46" s="124">
        <f>+SUM(O46:R51)</f>
        <v>85.641611111111104</v>
      </c>
    </row>
    <row r="47" spans="1:19" ht="88.5" customHeight="1" x14ac:dyDescent="0.2">
      <c r="A47" s="103"/>
      <c r="B47" s="103"/>
      <c r="C47" s="37"/>
      <c r="D47" s="38" t="s">
        <v>14</v>
      </c>
      <c r="E47" s="39" t="s">
        <v>20</v>
      </c>
      <c r="F47" s="39"/>
      <c r="G47" s="39"/>
      <c r="H47" s="39"/>
      <c r="I47" s="39"/>
      <c r="J47" s="40">
        <v>3</v>
      </c>
      <c r="K47" s="40">
        <v>16</v>
      </c>
      <c r="L47" s="40">
        <v>24</v>
      </c>
      <c r="M47" s="40">
        <f>8*5</f>
        <v>40</v>
      </c>
      <c r="N47" s="31">
        <f>+(((K47)+4*(L47)+(M47))/6)*1.07</f>
        <v>27.106666666666666</v>
      </c>
      <c r="O47" s="10" t="str">
        <f t="shared" ref="O47:R51" si="6">IF($D47=O$14,($J47*$N47),"")</f>
        <v/>
      </c>
      <c r="P47" s="10">
        <f t="shared" si="6"/>
        <v>81.319999999999993</v>
      </c>
      <c r="Q47" s="10" t="str">
        <f t="shared" si="6"/>
        <v/>
      </c>
      <c r="R47" s="10" t="str">
        <f t="shared" si="6"/>
        <v/>
      </c>
      <c r="S47" s="124"/>
    </row>
    <row r="48" spans="1:19" ht="64.5" customHeight="1" x14ac:dyDescent="0.2">
      <c r="A48" s="103"/>
      <c r="B48" s="103" t="s">
        <v>90</v>
      </c>
      <c r="C48" s="37"/>
      <c r="D48" s="38" t="s">
        <v>13</v>
      </c>
      <c r="E48" s="39" t="s">
        <v>20</v>
      </c>
      <c r="F48" s="39"/>
      <c r="G48" s="39"/>
      <c r="H48" s="39"/>
      <c r="I48" s="39"/>
      <c r="J48" s="40">
        <f t="shared" si="5"/>
        <v>0.33333333333333331</v>
      </c>
      <c r="K48" s="40">
        <v>1</v>
      </c>
      <c r="L48" s="40">
        <v>3</v>
      </c>
      <c r="M48" s="40">
        <v>4</v>
      </c>
      <c r="N48" s="31">
        <f t="shared" si="1"/>
        <v>3.0316666666666672</v>
      </c>
      <c r="O48" s="10">
        <f t="shared" si="6"/>
        <v>1.0105555555555557</v>
      </c>
      <c r="P48" s="10" t="str">
        <f t="shared" si="6"/>
        <v/>
      </c>
      <c r="Q48" s="10" t="str">
        <f t="shared" si="6"/>
        <v/>
      </c>
      <c r="R48" s="10" t="str">
        <f t="shared" si="6"/>
        <v/>
      </c>
      <c r="S48" s="124"/>
    </row>
    <row r="49" spans="1:19" ht="42.75" customHeight="1" x14ac:dyDescent="0.2">
      <c r="A49" s="103"/>
      <c r="B49" s="103"/>
      <c r="C49" s="37"/>
      <c r="D49" s="38" t="s">
        <v>13</v>
      </c>
      <c r="E49" s="39" t="s">
        <v>20</v>
      </c>
      <c r="F49" s="39"/>
      <c r="G49" s="39"/>
      <c r="H49" s="39"/>
      <c r="I49" s="39"/>
      <c r="J49" s="40">
        <f t="shared" si="5"/>
        <v>0.33333333333333331</v>
      </c>
      <c r="K49" s="40">
        <v>1</v>
      </c>
      <c r="L49" s="40">
        <v>2</v>
      </c>
      <c r="M49" s="40">
        <v>3</v>
      </c>
      <c r="N49" s="31">
        <f t="shared" si="1"/>
        <v>2.14</v>
      </c>
      <c r="O49" s="10">
        <f t="shared" si="6"/>
        <v>0.71333333333333337</v>
      </c>
      <c r="P49" s="10" t="str">
        <f t="shared" si="6"/>
        <v/>
      </c>
      <c r="Q49" s="10" t="str">
        <f t="shared" si="6"/>
        <v/>
      </c>
      <c r="R49" s="10" t="str">
        <f t="shared" si="6"/>
        <v/>
      </c>
      <c r="S49" s="124"/>
    </row>
    <row r="50" spans="1:19" ht="42.75" customHeight="1" x14ac:dyDescent="0.2">
      <c r="A50" s="103"/>
      <c r="B50" s="103" t="s">
        <v>91</v>
      </c>
      <c r="C50" s="37"/>
      <c r="D50" s="38" t="s">
        <v>13</v>
      </c>
      <c r="E50" s="39" t="s">
        <v>20</v>
      </c>
      <c r="F50" s="39"/>
      <c r="G50" s="39"/>
      <c r="H50" s="39"/>
      <c r="I50" s="39"/>
      <c r="J50" s="40">
        <f t="shared" si="5"/>
        <v>0.33333333333333331</v>
      </c>
      <c r="K50" s="40">
        <v>1</v>
      </c>
      <c r="L50" s="40">
        <v>4</v>
      </c>
      <c r="M50" s="40">
        <v>5</v>
      </c>
      <c r="N50" s="31">
        <f t="shared" si="1"/>
        <v>3.9233333333333333</v>
      </c>
      <c r="O50" s="10">
        <f t="shared" si="6"/>
        <v>1.3077777777777777</v>
      </c>
      <c r="P50" s="10" t="str">
        <f t="shared" si="6"/>
        <v/>
      </c>
      <c r="Q50" s="10" t="str">
        <f t="shared" si="6"/>
        <v/>
      </c>
      <c r="R50" s="10" t="str">
        <f t="shared" si="6"/>
        <v/>
      </c>
      <c r="S50" s="124"/>
    </row>
    <row r="51" spans="1:19" ht="55.5" customHeight="1" x14ac:dyDescent="0.2">
      <c r="A51" s="103"/>
      <c r="B51" s="103"/>
      <c r="C51" s="37"/>
      <c r="D51" s="38" t="s">
        <v>13</v>
      </c>
      <c r="E51" s="39" t="s">
        <v>20</v>
      </c>
      <c r="F51" s="39"/>
      <c r="G51" s="39"/>
      <c r="H51" s="39"/>
      <c r="I51" s="39"/>
      <c r="J51" s="40">
        <f t="shared" si="5"/>
        <v>0.33333333333333331</v>
      </c>
      <c r="K51" s="40">
        <v>0.5</v>
      </c>
      <c r="L51" s="40">
        <v>0.8</v>
      </c>
      <c r="M51" s="40">
        <v>1</v>
      </c>
      <c r="N51" s="31">
        <f t="shared" si="1"/>
        <v>0.83816666666666673</v>
      </c>
      <c r="O51" s="10">
        <f t="shared" si="6"/>
        <v>0.27938888888888891</v>
      </c>
      <c r="P51" s="10" t="str">
        <f t="shared" si="6"/>
        <v/>
      </c>
      <c r="Q51" s="10" t="str">
        <f t="shared" si="6"/>
        <v/>
      </c>
      <c r="R51" s="10" t="str">
        <f t="shared" si="6"/>
        <v/>
      </c>
      <c r="S51" s="125"/>
    </row>
    <row r="52" spans="1:19" ht="20.25" customHeight="1" x14ac:dyDescent="0.2">
      <c r="A52" s="105" t="s">
        <v>60</v>
      </c>
      <c r="B52" s="105"/>
      <c r="C52" s="105"/>
      <c r="D52" s="105"/>
      <c r="E52" s="105"/>
      <c r="F52" s="105"/>
      <c r="G52" s="105"/>
      <c r="H52" s="105"/>
      <c r="I52" s="105"/>
      <c r="J52" s="105"/>
      <c r="K52" s="105"/>
      <c r="L52" s="105"/>
      <c r="M52" s="105"/>
      <c r="N52" s="105"/>
      <c r="O52" s="32">
        <f>+SUM(O15:O51)</f>
        <v>186.88144444444444</v>
      </c>
      <c r="P52" s="32">
        <f t="shared" ref="P52:S52" si="7">+SUM(P15:P51)</f>
        <v>289.98486111111112</v>
      </c>
      <c r="Q52" s="32">
        <f t="shared" si="7"/>
        <v>0</v>
      </c>
      <c r="R52" s="32">
        <f t="shared" si="7"/>
        <v>0</v>
      </c>
      <c r="S52" s="32">
        <f t="shared" si="7"/>
        <v>476.86630555555553</v>
      </c>
    </row>
    <row r="53" spans="1:19" ht="21.75" customHeight="1" x14ac:dyDescent="0.2">
      <c r="A53" s="106" t="s">
        <v>66</v>
      </c>
      <c r="B53" s="106"/>
      <c r="C53" s="106"/>
      <c r="D53" s="106"/>
      <c r="E53" s="106"/>
      <c r="F53" s="106"/>
      <c r="G53" s="106"/>
      <c r="H53" s="106"/>
      <c r="I53" s="106"/>
      <c r="J53" s="106"/>
      <c r="K53" s="106"/>
      <c r="L53" s="106"/>
      <c r="M53" s="106"/>
      <c r="N53" s="106"/>
      <c r="O53" s="27">
        <f t="shared" ref="O53:S53" si="8">ROUND(O52/167,0)</f>
        <v>1</v>
      </c>
      <c r="P53" s="27">
        <f t="shared" si="8"/>
        <v>2</v>
      </c>
      <c r="Q53" s="27">
        <f t="shared" si="8"/>
        <v>0</v>
      </c>
      <c r="R53" s="27">
        <f t="shared" si="8"/>
        <v>0</v>
      </c>
      <c r="S53" s="27">
        <f t="shared" si="8"/>
        <v>3</v>
      </c>
    </row>
  </sheetData>
  <autoFilter ref="A14:S53"/>
  <mergeCells count="44">
    <mergeCell ref="S35:S38"/>
    <mergeCell ref="S39:S45"/>
    <mergeCell ref="B42:B45"/>
    <mergeCell ref="A46:A51"/>
    <mergeCell ref="B46:B47"/>
    <mergeCell ref="S46:S51"/>
    <mergeCell ref="B48:B49"/>
    <mergeCell ref="A35:A45"/>
    <mergeCell ref="B35:B38"/>
    <mergeCell ref="B50:B51"/>
    <mergeCell ref="A52:N52"/>
    <mergeCell ref="A53:N53"/>
    <mergeCell ref="B39:B41"/>
    <mergeCell ref="S13:S14"/>
    <mergeCell ref="A15:A34"/>
    <mergeCell ref="B15:B18"/>
    <mergeCell ref="S15:S34"/>
    <mergeCell ref="B19:B21"/>
    <mergeCell ref="I13:I14"/>
    <mergeCell ref="J13:J14"/>
    <mergeCell ref="K13:K14"/>
    <mergeCell ref="L13:L14"/>
    <mergeCell ref="M13:M14"/>
    <mergeCell ref="N13:N14"/>
    <mergeCell ref="B22:B24"/>
    <mergeCell ref="B25:B28"/>
    <mergeCell ref="O9:Q9"/>
    <mergeCell ref="B29:B34"/>
    <mergeCell ref="K12:N12"/>
    <mergeCell ref="O12:R12"/>
    <mergeCell ref="A13:A14"/>
    <mergeCell ref="B13:B14"/>
    <mergeCell ref="C13:C14"/>
    <mergeCell ref="D13:D14"/>
    <mergeCell ref="E13:E14"/>
    <mergeCell ref="F13:F14"/>
    <mergeCell ref="G13:G14"/>
    <mergeCell ref="H13:H14"/>
    <mergeCell ref="O13:R13"/>
    <mergeCell ref="A4:S4"/>
    <mergeCell ref="A5:S5"/>
    <mergeCell ref="A6:S6"/>
    <mergeCell ref="A7:S7"/>
    <mergeCell ref="B8:F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RESUMEN EMPLEOS ENTIDAD</vt:lpstr>
      <vt:lpstr>Dirección General</vt:lpstr>
      <vt:lpstr>Control Interno</vt:lpstr>
      <vt:lpstr>Of. Planeación</vt:lpstr>
      <vt:lpstr>Of. Jurídica</vt:lpstr>
      <vt:lpstr>Secret. General</vt:lpstr>
      <vt:lpstr>Subd. Operaciones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de Jesús Torres Calderón</dc:creator>
  <cp:lastModifiedBy>Oswaldo Galeano</cp:lastModifiedBy>
  <dcterms:created xsi:type="dcterms:W3CDTF">2013-03-05T13:31:36Z</dcterms:created>
  <dcterms:modified xsi:type="dcterms:W3CDTF">2015-09-24T20:18:42Z</dcterms:modified>
</cp:coreProperties>
</file>