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decastro\Documents\JIDCB\Informes\E-kogui\2024-03-17_Informe_e-kogui_2do_sem_2023\"/>
    </mc:Choice>
  </mc:AlternateContent>
  <bookViews>
    <workbookView xWindow="0" yWindow="0" windowWidth="23040" windowHeight="9072" tabRatio="777" activeTab="8"/>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<sst xmlns="http://schemas.openxmlformats.org/spreadsheetml/2006/main" count="755" uniqueCount="654">
  <si>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</si>
  <si>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</si>
  <si>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</si>
  <si>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</si>
  <si>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</si>
  <si>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</si>
  <si>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</si>
  <si>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</si>
  <si>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</si>
  <si>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</si>
  <si>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</si>
  <si>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</si>
  <si>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</si>
  <si>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</si>
  <si>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</si>
  <si>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</si>
  <si>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</si>
  <si>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</si>
  <si>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</si>
  <si>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</si>
  <si>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</si>
  <si>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</si>
  <si>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</si>
  <si>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</si>
  <si>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</si>
  <si>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</si>
  <si>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</si>
  <si>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</si>
  <si>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</si>
  <si>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</si>
  <si>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</si>
  <si>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</si>
  <si>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</si>
  <si>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</si>
  <si>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</si>
  <si>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</si>
  <si>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</si>
  <si>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</si>
  <si>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</si>
  <si>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</si>
  <si>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</si>
  <si>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</si>
  <si>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</si>
  <si>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</si>
  <si>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</si>
  <si>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</si>
  <si>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</si>
  <si>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</si>
  <si>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</si>
  <si>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</si>
  <si>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</si>
  <si>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</si>
  <si>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</si>
  <si>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</si>
  <si>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</si>
  <si>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</si>
  <si>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</si>
  <si>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</si>
  <si>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</si>
  <si>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</si>
  <si>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</si>
  <si>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</si>
  <si>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</si>
  <si>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</si>
  <si>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</si>
  <si>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</si>
  <si>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</si>
  <si>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</si>
  <si>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</si>
  <si>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</si>
  <si>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</si>
  <si>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</si>
  <si>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</si>
  <si>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</si>
  <si>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</si>
  <si>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</si>
  <si>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</si>
  <si>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</si>
  <si>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</si>
  <si>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</si>
  <si>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</si>
  <si>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</si>
  <si>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</si>
  <si>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</si>
  <si>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</si>
  <si>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</si>
  <si>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</si>
  <si>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</si>
  <si>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</si>
  <si>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</si>
  <si>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</si>
  <si>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</si>
  <si>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</si>
  <si>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</si>
  <si>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</si>
  <si>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</si>
  <si>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</si>
  <si>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</si>
  <si>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</si>
  <si>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</si>
  <si>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</si>
  <si>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</si>
  <si>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</si>
  <si>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</si>
  <si>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</si>
  <si>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</si>
  <si>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</si>
  <si>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</si>
  <si>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</si>
  <si>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</si>
  <si>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</si>
  <si>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</si>
  <si>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</si>
  <si>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</si>
  <si>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</si>
  <si>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</si>
  <si>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</si>
  <si>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</si>
  <si>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</si>
  <si>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</si>
  <si>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</si>
  <si>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</si>
  <si>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</si>
  <si>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</si>
  <si>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</si>
  <si>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</si>
  <si>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</si>
  <si>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</si>
  <si>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</si>
  <si>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</si>
  <si>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</si>
  <si>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</si>
  <si>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</si>
  <si>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</si>
  <si>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</si>
  <si>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</si>
  <si>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</si>
  <si>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</si>
  <si>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</si>
  <si>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</si>
  <si>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</si>
  <si>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</si>
  <si>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</si>
  <si>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</si>
  <si>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</si>
  <si>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</si>
  <si>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</si>
  <si>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</si>
  <si>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</si>
  <si>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</si>
  <si>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</si>
  <si>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</si>
  <si>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</si>
  <si>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</si>
  <si>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</si>
  <si>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</si>
  <si>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</si>
  <si>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</si>
  <si>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</si>
  <si>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</si>
  <si>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</si>
  <si>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</si>
  <si>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</si>
  <si>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</si>
  <si>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</si>
  <si>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</si>
  <si>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</si>
  <si>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</si>
  <si>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</si>
  <si>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</si>
  <si>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</si>
  <si>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</si>
  <si>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</si>
  <si>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</si>
  <si>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</si>
  <si>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</si>
  <si>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</si>
  <si>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</si>
  <si>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</si>
  <si>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</si>
  <si>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</si>
  <si>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</si>
  <si>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</si>
  <si>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</si>
  <si>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</si>
  <si>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</si>
  <si>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</si>
  <si>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</si>
  <si>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</si>
  <si>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</si>
  <si>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</si>
  <si>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</si>
  <si>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</si>
  <si>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</si>
  <si>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</si>
  <si>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</si>
  <si>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</si>
  <si>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</si>
  <si>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</si>
  <si>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</si>
  <si>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</si>
  <si>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</si>
  <si>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</si>
  <si>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</si>
  <si>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</si>
  <si>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</si>
  <si>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</si>
  <si>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</si>
  <si>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</si>
  <si>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</si>
  <si>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</si>
  <si>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</si>
  <si>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</si>
  <si>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</si>
  <si>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</si>
  <si>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</si>
  <si>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</si>
  <si>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</si>
  <si>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</si>
  <si>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</si>
  <si>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</si>
  <si>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</si>
  <si>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</si>
  <si>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</si>
  <si>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</si>
  <si>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</si>
  <si>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</si>
  <si>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</si>
  <si>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</si>
  <si>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</si>
  <si>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</si>
  <si>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</si>
  <si>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</si>
  <si>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</si>
  <si>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</si>
  <si>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</si>
  <si>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</si>
  <si>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</si>
  <si>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</si>
  <si>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</si>
  <si>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</si>
  <si>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</si>
  <si>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</si>
  <si>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</si>
  <si>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</si>
  <si>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</si>
  <si>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</si>
  <si>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</si>
  <si>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</si>
  <si>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</si>
  <si>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</si>
  <si>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</si>
  <si>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</si>
  <si>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</si>
  <si>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</si>
  <si>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</si>
  <si>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</si>
  <si>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</si>
  <si>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</si>
  <si>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</si>
  <si>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</si>
  <si>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</si>
  <si>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</si>
  <si>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</si>
  <si>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</si>
  <si>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</si>
  <si>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</si>
  <si>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</si>
  <si>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</si>
  <si>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</si>
  <si>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</si>
  <si>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</si>
  <si>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</si>
  <si>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</si>
  <si>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</si>
  <si>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</si>
  <si>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</si>
  <si>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</si>
  <si>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</si>
  <si>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</si>
  <si>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</si>
  <si>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</si>
  <si>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</si>
  <si>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</si>
  <si>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</si>
  <si>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</si>
  <si>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</si>
  <si>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</si>
  <si>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</si>
  <si>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</si>
  <si>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</si>
  <si>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</si>
  <si>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</si>
  <si>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</si>
  <si>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</si>
  <si>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</si>
  <si>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</si>
  <si>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</si>
  <si>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</si>
  <si>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</si>
  <si>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</si>
  <si>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</si>
  <si>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</si>
  <si>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</si>
  <si>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</si>
  <si>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</si>
  <si>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</si>
  <si>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</si>
  <si>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</si>
  <si>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</si>
  <si>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</si>
  <si>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</si>
  <si>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</si>
  <si>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</si>
  <si>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</si>
  <si>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</si>
  <si>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</si>
  <si>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</si>
  <si>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</si>
  <si>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</si>
  <si>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</si>
  <si>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</si>
  <si>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</si>
  <si>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</si>
  <si>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</si>
  <si>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</si>
  <si>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</si>
  <si>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</si>
  <si>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</si>
  <si>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</si>
  <si>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</si>
  <si>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</si>
  <si>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</si>
  <si>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</si>
  <si>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</si>
  <si>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</si>
  <si>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</si>
  <si>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</si>
  <si>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</si>
  <si>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</si>
  <si>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</si>
  <si>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</si>
  <si>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</si>
  <si>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</si>
  <si>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</si>
  <si>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</si>
  <si>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</si>
  <si>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</si>
  <si>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</si>
  <si>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</si>
  <si>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</si>
  <si>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</si>
  <si>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</si>
  <si>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</si>
  <si>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</si>
  <si>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</si>
  <si>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</si>
  <si>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</si>
  <si>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</si>
  <si>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</si>
  <si>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</si>
  <si>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</si>
  <si>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</si>
  <si>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</si>
  <si>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</si>
  <si>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</si>
  <si>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</si>
  <si>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</si>
  <si>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</si>
  <si>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</si>
  <si>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</si>
  <si>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</si>
  <si>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</si>
  <si>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</si>
  <si>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</si>
  <si>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</si>
  <si>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</si>
  <si>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</si>
  <si>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</si>
  <si>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</si>
  <si>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</si>
  <si>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</si>
  <si>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</si>
  <si>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</si>
  <si>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</si>
  <si>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</si>
  <si>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</si>
  <si>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</si>
  <si>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</si>
  <si>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</si>
  <si>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</si>
  <si>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</si>
  <si>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</si>
  <si>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</si>
  <si>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</si>
  <si>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</si>
  <si>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</si>
  <si>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</si>
  <si>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</si>
  <si>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</si>
  <si>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</si>
  <si>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</si>
  <si>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</si>
  <si>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</si>
  <si>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</si>
  <si>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</si>
  <si>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</si>
  <si>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</si>
  <si>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</si>
  <si>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</si>
  <si>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</si>
  <si>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</si>
  <si>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</si>
  <si>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</si>
  <si>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</si>
  <si>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</si>
  <si>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</si>
  <si>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</si>
  <si>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</si>
  <si>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</si>
  <si>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</si>
  <si>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</si>
  <si>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</si>
  <si>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</si>
  <si>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</si>
  <si>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</si>
  <si>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</si>
  <si>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</si>
  <si>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</si>
  <si>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</si>
  <si>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</si>
  <si>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</si>
  <si>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</si>
  <si>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</si>
  <si>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</si>
  <si>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</si>
  <si>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</si>
  <si>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</si>
  <si>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</si>
  <si>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</si>
  <si>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</si>
  <si>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</si>
  <si>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</si>
  <si>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</si>
  <si>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</si>
  <si>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</si>
  <si>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</si>
  <si>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</si>
  <si>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</si>
  <si>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</si>
  <si>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</si>
  <si>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</si>
  <si>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</si>
  <si>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</si>
  <si>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</si>
  <si>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</si>
  <si>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</si>
  <si>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</si>
  <si>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</si>
  <si>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</si>
  <si>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</si>
  <si>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</si>
  <si>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</si>
  <si>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</si>
  <si>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</si>
  <si>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</si>
  <si>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</si>
  <si>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</si>
  <si>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</si>
  <si>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</si>
  <si>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</si>
  <si>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</si>
  <si>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</si>
  <si>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</si>
  <si>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</si>
  <si>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</si>
  <si>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</si>
  <si>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</si>
  <si>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</si>
  <si>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</si>
  <si>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</si>
  <si>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</si>
  <si>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</si>
  <si>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</si>
  <si>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</si>
  <si>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</si>
  <si>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</si>
  <si>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</si>
  <si>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</si>
  <si>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</si>
  <si>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</si>
  <si>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</si>
  <si>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</si>
  <si>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</si>
  <si>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</si>
  <si>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</si>
  <si>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</si>
  <si>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</si>
  <si>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</si>
  <si>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</si>
  <si>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</si>
  <si>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</si>
  <si>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</si>
  <si>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</si>
  <si>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</si>
  <si>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</si>
  <si>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</si>
  <si>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</si>
  <si>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</si>
  <si>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</si>
  <si>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</si>
  <si>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</si>
  <si>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</si>
  <si>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</si>
  <si>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</si>
  <si>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</si>
  <si>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</si>
  <si>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</si>
  <si>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</si>
  <si>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</si>
  <si>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</si>
  <si>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</si>
  <si>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</si>
  <si>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</si>
  <si>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</si>
  <si>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</si>
  <si>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</si>
  <si>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</si>
  <si>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</si>
  <si>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</si>
  <si>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</si>
  <si>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</si>
  <si>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</si>
  <si>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</si>
  <si>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</si>
  <si>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</si>
  <si>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</si>
  <si>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</si>
  <si>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</si>
  <si>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</si>
  <si>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</si>
  <si>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</si>
  <si>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</si>
  <si>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</si>
  <si>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</si>
  <si>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</si>
  <si>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</si>
  <si>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</si>
  <si>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</si>
  <si>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</si>
  <si>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</si>
  <si>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</si>
  <si>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</si>
  <si>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</si>
  <si>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</si>
  <si>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</si>
  <si>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</si>
  <si>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</si>
  <si>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</si>
  <si>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</si>
  <si>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</si>
  <si>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</si>
  <si>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</si>
  <si>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</si>
  <si>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</si>
  <si>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</si>
  <si>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</si>
  <si>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</si>
  <si>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</si>
  <si>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</si>
  <si>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</si>
  <si>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</si>
  <si>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</si>
  <si>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</si>
  <si>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</si>
  <si>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</si>
  <si>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</si>
  <si>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</si>
  <si>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</si>
  <si>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</si>
  <si>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</si>
  <si>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</si>
  <si>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</si>
  <si>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</si>
  <si>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</si>
  <si>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</si>
  <si>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</si>
  <si>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</si>
  <si>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</si>
  <si>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</si>
  <si>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</si>
  <si>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</si>
  <si>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</si>
  <si>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</si>
  <si>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</si>
  <si>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</si>
  <si>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</si>
  <si>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</si>
  <si>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</si>
  <si>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</si>
  <si>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</si>
  <si>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</si>
  <si>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</si>
  <si>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</si>
  <si>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</si>
  <si>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</si>
  <si>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</si>
  <si>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</si>
  <si>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</si>
  <si>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</si>
  <si>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</si>
  <si>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</si>
  <si>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</si>
  <si>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</si>
  <si>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</si>
  <si>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</si>
  <si>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</si>
  <si>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</si>
  <si>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</si>
  <si>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</si>
  <si>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</si>
  <si>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</si>
  <si>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</si>
  <si>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</si>
  <si>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</si>
  <si>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</si>
  <si>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</si>
  <si>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</si>
  <si>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</si>
  <si>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</si>
  <si>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</si>
  <si>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</si>
  <si>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</si>
  <si>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</si>
  <si>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</si>
  <si>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</si>
  <si>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</si>
  <si>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</si>
  <si>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</si>
  <si>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JORGE IVAN DE CASTRO BARON</t>
  </si>
  <si>
    <t>DIMERLEY ALVINO BOLAÑOS</t>
  </si>
  <si>
    <t xml:space="preserve">ARMANDO LOPEZ CORTES </t>
  </si>
  <si>
    <t xml:space="preserve">YENNY MARCELA HERRERA MARTINEZ </t>
  </si>
  <si>
    <t>LUZ STELLA PATIÑO JURADO</t>
  </si>
  <si>
    <t>VICTOR HUGO CALDERON JARAMILLO</t>
  </si>
  <si>
    <t xml:space="preserve">ADRIANA MARCELA ORTEGA </t>
  </si>
  <si>
    <t>Para la vigencia evaluada el Departamento Administrativo de la Función Pública no hizo parte de ningún arbitramento.</t>
  </si>
  <si>
    <t>Frente a las conciliaciones extrajudiciales en el segundo semestre de 2023, NO se evidencian (0) procesos activos en este periodo, así como los registrados desde periodos anteriores con estado activo (fecha del reporte E-kogui 07 de marzo del 2023), sin embargo, jurídica Argumenta “Para la vigencia evaluada, esto es segundo semestre de 2023, efectivamente existieron 10 conciliaciones prejudiciales, 4 de ellas presentaron duplicidad en el sistema, teniendo en cuenta que varias entidades las registran posteriormente y nos vinculan, sin embargo, se subsana registrándoles la actuación que corresponda, generalmente, que la audiencia fue fallida. Ahora bien, es importante recordar que, conforme a la tabla remitida, para el día 31 de diciembre de 2023, solamente se tenía una conciliación prejudicial activa.” Por lo que la diferencia es de un (1) solo proceso.</t>
  </si>
  <si>
    <t>Hallazgo:
Criterio : "INSTRUCTIVO DEL SISTEMA ÚNICO DE GESTIÓN E INFORMACIÓN LITIGIOSA DEL ESTADO E-KOGUI PERFIL JEFE DE CONTROL INTERNO
V. 15. 3.4. FUNCIONES COMUNES PARA LOS USUARIOS DEL SISTEMA
Asistir a las jornadas de capacitación sobre el uso y alcance del Sistema Único de Gestión e Información Litigiosa del Estado e-KOGUI, que convoque la Agencia Nacional de Defensa Jurídica del Estado o el administrador del sistema en la entidad."
Condicion: Para el perfil de Jefe Financiero, en el periodo evaluado no se evidenció que hubiera recibido capacitación.
La jefe de la Oficina de Control Interno LUZ STELLA PATIÑO JURADO y un profesional de la OCI DAMIAN CAMILO VARGAS VARGAS, asistieron a capacitación de fecha 14/02/2023.
 El Jefe Jurídico no ha asistido a capacitaciones en la Agencia. Sin embargo, de manera oportuna, delega en los integrantes del Grupo de Defensa Judicial, la asistencia a esas conferencias y capacitaciones. 
Es importante mencionar en torno a las modificaciones de los roles de usuarios en el aplicativo, que en reunion desarrollada con la administradora del sistema esta ha solicitado al Grupo de Gestion Humana, un mejor  acompañamiento en todo lo relacionado con los cambios de personal para manterner actualizados los roles de los cuales no se tiene tanta comunicacion (Jefe Financiero,  Enlace de Pagos) y de esta forma se desarrollen las capacitaciones correspondientes.
Causa: Falta de un protocolo efectivo para garantizar que todos los roles clave, incluyendo el Jefe Financiero y el Jefe Jurídico, asistan a las capacitaciones necesarias. Aunque se han realizado esfuerzos para delegar la asistencia a las capacitaciones al Grupo de Defensa Judicial, esto no sustituye la importancia de que los usuarios  clave también reciban esta formación. Es crucial establecer y hacer cumplir dichos protocolos para asegurar que todos los miembros del equipo estén equipados con el conocimiento necesario para utilizar eficazmente el Sistema Único de Gestión e Información Litigiosa del Estado e-KOGUI.
Consecuencia:  La falta de capacitación, puede llevar a una comprensión insuficiente del Sistema Único de Gestión e Información Litigiosa del Estado e-KOGUI, lo que podría afectar la eficiencia y efectividad de su gestión. Esto podría resultar en decisiones menos informadas, una posible disminución en la productividad y un impacto negativo en la defensa jurídica del estado.
Se recomienda al Grupo de Gestion Humana,  incluir  alertas  con los cambios que se produzcan en los  profesionales  asignados a cada uno de los roles del aplicativo,  para articularse con el administrador de la entidad y se puedan actulizar los cambios generados.</t>
  </si>
  <si>
    <t xml:space="preserve">Criterio: "INSTRUCTIVO DEL SISTEMA ÚNICO DE GESTIÓN E INFORMACIÓN LITIGIOSA DEL ESTADO E-KOGUI PERFIL JEFE DE CONTROL INTERNO”.  Numeral 6.3. Hoja abogados
Condición:
Abogados activos: el Auditado presenta “Sea lo primero señalar que el Grupo de Defensa judicial ha presentado algunos cambios en sus integrantes y para el periodo evaluado, quedando así:
Bibiana Mercedes Parra Ariza    Ninguna-retirada en enero de 2024
Víctor Hugo Calderon Jaramillo    Ninguna
Adriana Marcela Ortega Moreno Ninguna
Jose Humberto Quintana    Ninguna
Carlos David Platín del Castillo Aparecía activo en el sistema, pero se debió a un error en el sistema kogui, situación que fue subsanada con ayuda de la ANDJE, tras distintos requerimientos, que finalmente se superó con una reunión presencial en las instalaciones de la ANDJE.
De acuerdo al seguimiento desarrollado los abogados activos verificados cuentan con estudios y experiencia actualizada.
El Grupo de Defensa Judicial para el periodo evaluado, asistió a la siguiente capacion así:
• El Grupo de Defensa Judicial, para la vigencia calificada, asistió a la capacitación denominada “LEGALTECH: NUEVAS HERRAMIENTAS Y RETOS EN LA PROTECCIÓN DE DATOS PERSONALES / COMUNIDAD JURÍDICA DEL CONOCIMIENTO” dictada por la Agencia Nacional de Defensa Jurídica del Estado, el pasado 26 de octubre de 2023.
Respecto al punto especifico del Director Jurídico, no se cuenta con soportes de capacitaciones a las que haya asistido. Sin embargo, de manera oportuna, delega en los integrantes del Grupo de Defensa Judicial, la asistencia a esas conferencias y capacitaciones. 
Los usuarios cuentan con un correo electrónico actualizado, así mismo los usuarios desactivados presentaron rebote de correo electrónico lo que sugiere su desactivación en el área de Talento humano.
Causa : hubo un problema con el sistema E-KOGUI que resultó en la aparición de Carlos David Platín del Castillo como activo en el sistema, a pesar de que no estaba activo en la entidad. Este error en el sistema pudo haber causado una discrepancia en los datos.
Consecuencia: Este error en el sistema podría haber llevado a una sobreestimación del número de abogados activos en la entidad. Lo que podría haber afectado la precisión de los datos sobre los abogados activos e inactivos.
Es importante corregir estos errores en el sistema para asegurar la precisión de los datos. También es crucial mantener actualizada la información de los abogados, incluyendo su estado de actividad, estudios, experiencia y capacitaciones. Esto permitirá a la entidad tener una visión clara y precisa de su personal jurídico.
Por último, es importante notar que la falta de soportes de capacitaciones para el Director Jurídico podría ser una oportunidad de mejora. 
</t>
  </si>
  <si>
    <t>Hallazgo
Criterio: "INSTRUCTIVO DEL SISTEMA ÚNICO DE GESTIÓN E INFORMACIÓN LITIGIOSA DEL ESTADO E-KOGUI PERFIL JEFE DE CONTROL INTERNO”.  6.4. Hoja Judiciales
Condición: 
PROCESOS ACTIVOS:  
A la fecha de la consulta (06/03/2024), E-kogui registra con con fecha de registro anterior al 15/12/2023, 499 procesos judiciales activos, los cuales, al contrastar con la base de activos del Grupo de Defensa Judicial, presentan un total de 508 procesos, existiendo una diferencia de 9 procesos.  Con base en lo anterior, la administradora de la entidad, explica que algunos datos registran “
1. 11001032500020180102500. El proceso a fecha 31 de diciembre de 2023 figuraba como activo en el sistema, se anexa constancia, en la que figura que fue terminado en marzo de 2024. 
2. 11001032500020180110200. El proceso a fecha 31 de diciembre de 2023 figuraba como activo en el sistema, se anexa constancia, en la que figura que fue terminado en marzo de 2024. 
3. 11001032500020230007800. El proceso está activo desde noviembre de 2023. La observación corresponde a un dato que no corresponde a la realidad del sistema conforme a la evidencia que se adjunta.
4. 11001032500020230019700. El proceso está activo desde octubre de 2023. La observación corresponde a un dato que no corresponde a la realidad del sistema conforme a la evidencia que se adjunta.
5. 11001334205020230021100. El proceso está activo desde agosto de 2023. La observación corresponde a un dato que no corresponde a la realidad del sistema conforme a la evidencia que se adjunta.
6. 15001333300420230015800. El proceso está activo desde diciembre de 2023. La observación de la OCI puede ser generada por estar en un corte posterior, esto es la base de datos que se descarga desde el perfil de Control Interno, generalmente tiene un corte a mediados de diciembre y mi corte es diciembre de 2023.
7. 19001333300820230022500. El proceso está activo desde diciembre de 2023. La observación de la OCI puede ser generada por estar en un corte posterior, esto es la base de datos que se descarga desde el perfil de Control Interno, generalmente tiene un corte a mediados de diciembre y mi corte es diciembre de 2023.
8. 68001333300720230016800. El proceso está activo desde diciembre de 2023. La observación de la OCI puede ser generada por estar en un corte posterior, esto es la base de datos que se descarga desde el perfil de Control Interno, generalmente tiene un corte a mediados de diciembre y mi corte es diciembre de 2023.
9. 11001310501420040109901. El proceso fue cerrado en enero de 2024, teniendo en cuenta que se generó el pago de la sentencia, situación que se relacionó en el capítulo de pago de sentencias judiciales. El proceso estuvo activo en la vigencia evaluada.”
PROCESOS TERMINADOS: 
Para el segundo semestre del 2023, una vez descargadas las bases correspondientes a procesos terminados con fecha  6/03/2024 del aplicativo E-kogui , jurídica presenta 76, los cuales al contrastar con la base de terminados según el aplicativo E-kogui se observaron 35 con Fecha de la Actuación de Terminación del Proceso segundo semestre del 2023, información que generó una diferencia de 41 procesos, identificando 12 procesos relacionados del primer semestre del año 2023 y 29 procesos sin registro de la Fecha de la Actuación de Terminación del Proceso en la base presentada por jurídica, es importante mencionar que los 35 procesos identificados por esta oficina, fueron encontrados en la base de jurídica lo que sugiere que los 41 procesos de diferencia no corresponden a la vigencia evaluada.
Así mismo se presentaron 18 procesos activos en E-kogui con estado terminado, por lo que se recomienda analizar la pertinencia de dar por terminado estos procesos.
PROCESOS TERMINADOS QUE FUERON ANALIZADOS (10): 
La muestra aleatoria de la aplicación arrojo 10 procesos para analizar de los cuales los 10 presentaron terminación con ejecutoria con solamente un proceso desfavorable en segunda instancia (25000232500019990390901). 
PROCESO DE MAS DE 33000 SMMLV CON PIEZA DE LA DEMANDA:
El Grupo de Defensa Judicial, señala que el proceso No. 25000234100020130263500, el cual se encuentra identificado en E-kogui con el No. 606711, no cuenta con la pieza de la demanda, por cuanto fue migrado por E-kogui y los documentos que reposan allí son los que la misma ANDJE subió sin que las partes en contienda pudieran interferir.  
CALIFICACION DEL RIESGO 
Se evidenció en el reporte de procesos activos, en calidad de demandados 499 procesos de los cuales todos tienen su calificación del riesgo, por lo tanto, se recomienda continuar con el seguimiento y control de los procesos. 
PROVISIÓN CONTABLE
Frente a la provisión contable de los 499 procesos solamente 1 (68001333301420150027000) posee una probabilidad de perder el caso alta, sin embargo, cuenta con su provisión contable lo cual refleja el adecuado seguimiento por parte del Grupo de Defensa Jurídica.
Causa: La generación de una nueva base de datos por parte del Grupo de defensa juridica.
Consecuencia: Datos mucho mas ajustados a las bases generadas desde el Usuario de Jefe de Control Interno.</t>
  </si>
  <si>
    <t xml:space="preserve">Para la vigencia evaluada el Departamento Administrativo de la Función Pública, efectuó el pago de la siguiente sentencia judicial acorde con lo repeportado por la administradora del sistema:
11001310501420040109901. 2004-11-22 ORDINARIO LABORAL ORDINARIO LABORAL DEMANDADO LUIS JORGE ALVAREZ PEÑA 
Se anexan soportes de pago:
1. VF_Reporte_CálculoActuarial_DAFP2023
2. DOCUMENTOS SEÑOR LUIS ALVAREZ PEÑA
3. 2023-12-14_Resolucion_828
4. Notificación_resolución_pago
5. 2023-12-28_pago_344923
6. 2023-12-28_pago_345023
</t>
  </si>
  <si>
    <t xml:space="preserve">Criterio: "INSTRUCTIVO DEL SISTEMA ÚNICO DE GESTIÓN E INFORMACIÓN LITIGIOSA DEL ESTADO E-KOGUI PERFIL JEFE DE CONTROL INTERNO”. 6.7. Hoja comités de conciliación
Condición: Si bien es cierto la entidad registra a través del aplicativo las sesiones del comité de conciliación, con la evidencia suministrada se pudo identificar una mayor gestión desarrollada por parte del comité que la registrada dentro del e-kogui.
De igual forma si se elaboran fichas de conciliación Judiciales, extrajudiciales o arbitrales a través del E-kogui (creación, terminación y conclusión).
Causa: Discrepancia entre las gestiones realizadas por el comité de conciliación y las reportadas en el sistema E-kogui .
Consecuencia: Estas diferencias afectan la precisión de los informes. Por lo tanto, es esencial asegurar que todas las actividades del comité estén correctamente registradas en el sistema E-kogui en los periodos establecidos.
</t>
  </si>
  <si>
    <t>La Oficina de Control Interno de Función Pública, una vez efectuada la verificación al cumplimiento de las obligaciones establecidas en el artículo 2.2.3.4.1.14 del Decreto 1069 de 2015, concluye que la entidad ha efectuado el registro de abogados y usuarios activos en el sistema, concluyendo lo siguiente:
1.La falta de un protocolo efectivo para garantizar que todos los usuarios del sistema, incluyendo el Jefe Financiero y el Jefe Jurídico, asistan a las capacitaciones necesarias del Sistema Único de Gestión e Información Litigiosa del Estado e-KOGUI, ha llevado a una comprensión insuficiente del sistema. Aunque se han realizado esfuerzos para delegar la asistencia a las capacitaciones al Grupo de Defensa Judicial, esto no sustituye la importancia de que los roles clave (Jefe Financiero y Jefe Jurídico) también reciban esta formación.
2. Así mismo, se recomienda al Grupo de Gestión Humana incluir alertas con los cambios que se produzcan en los profesionales asignados a cada uno de los roles del aplicativo, para articularse con el administrador de la entidad y actualizar los cambios generados. Esto permitirá mantener actualizados los roles y desarrollar las capacitaciones correspondientes, asegurando que todos los miembros del equipo estén equipados con el conocimiento necesario para utilizar eficazmente el sistema.
3. Con relación, a las diferencias presentadas entre los procesos judiciales registrados en E-kogui y la base de datos del Grupo de Defensa Judicial, se resalta el cambio de puntos de control desarrollados con las bases de datos suministradas, los cuales generaron datos muy similares a los registrados en el aplicativo, sin embargo, se reitera continuar con el seguimiento para que la información sea coherente, tanto en los procesos activos como en los terminados y establecer las acciones correctivas que sean necesarias para eliminar la causa que origina dicha situación.
4.En relación con los procesos en E-kogui con calificación del riesgo, se resalta el seguimiento desarrollado por parte de los abogados del Grupo, por lo que se recomienda continuar con el registro de dicha calificación oportunamente.  
5. En el periodo evaluado no se presentaron procesos arbitrales, y se efectuaron pagos con cargo a procesos judiciales uno (1).   
6. Si bien es cierto la entidad ha mejorado en la gestión del aplicativo Ekogui, aún se presentan diferencias frente algunos criterios de evaluación por lo que se recomienda continuar con las acciones de mejora correspondientes para seguir disminuyendo estas diferencias.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</si>
</sst>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52">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6" borderId="33" xfId="0" applyFill="1" applyBorder="1" applyProtection="1">
      <protection locked="0"/>
    </xf>
    <xf numFmtId="14" fontId="0" fillId="6" borderId="33" xfId="0" applyNumberFormat="1" applyFill="1" applyBorder="1" applyProtection="1">
      <protection locked="0"/>
    </xf>
    <xf numFmtId="0" fontId="0" fillId="0" borderId="34"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14" fontId="0" fillId="6" borderId="9" xfId="0" applyNumberFormat="1" applyFill="1" applyBorder="1" applyProtection="1">
      <protection locked="0"/>
    </xf>
    <xf numFmtId="14" fontId="0" fillId="6" borderId="9" xfId="0" applyNumberFormat="1" applyFill="1" applyBorder="1" applyProtection="1">
      <protection locked="0"/>
    </xf>
    <xf numFmtId="14" fontId="0" fillId="6" borderId="9" xfId="0" applyNumberFormat="1" applyFill="1" applyBorder="1" applyProtection="1">
      <protection locked="0"/>
    </xf>
    <xf numFmtId="14" fontId="0" fillId="6" borderId="9" xfId="0" applyNumberFormat="1" applyFill="1" applyBorder="1" applyProtection="1">
      <protection locked="0"/>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wrapText="1"/>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wrapText="1"/>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9" xfId="0" applyFill="1" applyBorder="1" applyAlignment="1" applyProtection="1">
      <alignment horizontal="left" vertical="top" wrapText="1"/>
      <protection locked="0"/>
    </xf>
    <xf numFmtId="0" fontId="0" fillId="6" borderId="12"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wrapText="1"/>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0" fillId="6" borderId="36"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cellStyle name="Normal" xfId="0" builtinId="0"/>
    <cellStyle name="Porcentaje" xfId="1" builtinId="5"/>
  </cellStyles>
  <dxfs count="54">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M17"/>
  <sheetViews>
    <sheetView showGridLines="0" topLeftCell="A2" zoomScale="145" zoomScaleNormal="145" workbookViewId="0">
      <selection activeCell="B3" sqref="B3:M3"/>
    </sheetView>
  </sheetViews>
  <sheetFormatPr baseColWidth="10" defaultRowHeight="14.4" x14ac:dyDescent="0.3"/>
  <sheetData>
    <row r="1" spans="2:13" ht="15" thickBot="1" x14ac:dyDescent="0.35"/>
    <row r="2" spans="2:13" x14ac:dyDescent="0.3">
      <c r="B2" s="2"/>
      <c r="C2" s="3"/>
      <c r="D2" s="3"/>
      <c r="E2" s="3"/>
      <c r="F2" s="3"/>
      <c r="G2" s="3"/>
      <c r="H2" s="3"/>
      <c r="I2" s="3"/>
      <c r="J2" s="3"/>
      <c r="K2" s="3"/>
      <c r="L2" s="3"/>
      <c r="M2" s="4"/>
    </row>
    <row r="3" spans="2:13" ht="23.4" x14ac:dyDescent="0.45">
      <c r="B3" s="93" t="s">
        <v>72</v>
      </c>
      <c r="C3" s="94"/>
      <c r="D3" s="94"/>
      <c r="E3" s="94"/>
      <c r="F3" s="94"/>
      <c r="G3" s="94"/>
      <c r="H3" s="94"/>
      <c r="I3" s="94"/>
      <c r="J3" s="94"/>
      <c r="K3" s="94"/>
      <c r="L3" s="94"/>
      <c r="M3" s="95"/>
    </row>
    <row r="4" spans="2:13" ht="23.4" x14ac:dyDescent="0.45">
      <c r="B4" s="93" t="s">
        <v>11</v>
      </c>
      <c r="C4" s="94"/>
      <c r="D4" s="94"/>
      <c r="E4" s="94"/>
      <c r="F4" s="94"/>
      <c r="G4" s="94"/>
      <c r="H4" s="94"/>
      <c r="I4" s="94"/>
      <c r="J4" s="94"/>
      <c r="K4" s="94"/>
      <c r="L4" s="94"/>
      <c r="M4" s="95"/>
    </row>
    <row r="5" spans="2:13" x14ac:dyDescent="0.3">
      <c r="B5" s="5"/>
      <c r="M5" s="6"/>
    </row>
    <row r="6" spans="2:13" x14ac:dyDescent="0.3">
      <c r="B6" s="5"/>
      <c r="C6" s="96" t="s">
        <v>83</v>
      </c>
      <c r="D6" s="96"/>
      <c r="E6" s="96"/>
      <c r="F6" s="96"/>
      <c r="G6" s="96"/>
      <c r="H6" s="96"/>
      <c r="I6" s="96"/>
      <c r="J6" s="96"/>
      <c r="K6" s="96"/>
      <c r="L6" s="96"/>
      <c r="M6" s="6"/>
    </row>
    <row r="7" spans="2:13" x14ac:dyDescent="0.3">
      <c r="B7" s="5"/>
      <c r="C7" s="96"/>
      <c r="D7" s="96"/>
      <c r="E7" s="96"/>
      <c r="F7" s="96"/>
      <c r="G7" s="96"/>
      <c r="H7" s="96"/>
      <c r="I7" s="96"/>
      <c r="J7" s="96"/>
      <c r="K7" s="96"/>
      <c r="L7" s="96"/>
      <c r="M7" s="6"/>
    </row>
    <row r="8" spans="2:13" x14ac:dyDescent="0.3">
      <c r="B8" s="5"/>
      <c r="M8" s="6"/>
    </row>
    <row r="9" spans="2:13" x14ac:dyDescent="0.3">
      <c r="B9" s="5"/>
      <c r="M9" s="6"/>
    </row>
    <row r="10" spans="2:13" x14ac:dyDescent="0.3">
      <c r="B10" s="5"/>
      <c r="M10" s="6"/>
    </row>
    <row r="11" spans="2:13" x14ac:dyDescent="0.3">
      <c r="B11" s="5"/>
      <c r="M11" s="6"/>
    </row>
    <row r="12" spans="2:13" x14ac:dyDescent="0.3">
      <c r="B12" s="5"/>
      <c r="M12" s="6"/>
    </row>
    <row r="13" spans="2:13" x14ac:dyDescent="0.3">
      <c r="B13" s="5"/>
      <c r="M13" s="6"/>
    </row>
    <row r="14" spans="2:13" x14ac:dyDescent="0.3">
      <c r="B14" s="5"/>
      <c r="M14" s="6"/>
    </row>
    <row r="15" spans="2:13" x14ac:dyDescent="0.3">
      <c r="B15" s="5"/>
      <c r="M15" s="6"/>
    </row>
    <row r="16" spans="2:13" x14ac:dyDescent="0.3">
      <c r="B16" s="5"/>
      <c r="M16" s="6"/>
    </row>
    <row r="17" spans="2:13" ht="15" thickBot="1" x14ac:dyDescent="0.35">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427"/>
  <sheetViews>
    <sheetView topLeftCell="A397" workbookViewId="0">
      <selection activeCell="A427" sqref="A427"/>
    </sheetView>
  </sheetViews>
  <sheetFormatPr baseColWidth="10" defaultRowHeight="14.4" x14ac:dyDescent="0.3"/>
  <cols>
    <col min="1" max="1" width="125" customWidth="1"/>
  </cols>
  <sheetData>
    <row r="1" spans="1:1" x14ac:dyDescent="0.3">
      <c r="A1" t="s">
        <v>155</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row r="33" spans="1:1" x14ac:dyDescent="0.3">
      <c r="A33" t="s">
        <v>212</v>
      </c>
    </row>
    <row r="34" spans="1:1" x14ac:dyDescent="0.3">
      <c r="A34" t="s">
        <v>213</v>
      </c>
    </row>
    <row r="35" spans="1:1" x14ac:dyDescent="0.3">
      <c r="A35" t="s">
        <v>214</v>
      </c>
    </row>
    <row r="36" spans="1:1" x14ac:dyDescent="0.3">
      <c r="A36" t="s">
        <v>215</v>
      </c>
    </row>
    <row r="37" spans="1:1" x14ac:dyDescent="0.3">
      <c r="A37" t="s">
        <v>216</v>
      </c>
    </row>
    <row r="38" spans="1:1" x14ac:dyDescent="0.3">
      <c r="A38" t="s">
        <v>217</v>
      </c>
    </row>
    <row r="39" spans="1:1" x14ac:dyDescent="0.3">
      <c r="A39" t="s">
        <v>218</v>
      </c>
    </row>
    <row r="40" spans="1:1" x14ac:dyDescent="0.3">
      <c r="A40" t="s">
        <v>219</v>
      </c>
    </row>
    <row r="41" spans="1:1" x14ac:dyDescent="0.3">
      <c r="A41" t="s">
        <v>220</v>
      </c>
    </row>
    <row r="42" spans="1:1" x14ac:dyDescent="0.3">
      <c r="A42" t="s">
        <v>221</v>
      </c>
    </row>
    <row r="43" spans="1:1" x14ac:dyDescent="0.3">
      <c r="A43" t="s">
        <v>222</v>
      </c>
    </row>
    <row r="44" spans="1:1" x14ac:dyDescent="0.3">
      <c r="A44" t="s">
        <v>223</v>
      </c>
    </row>
    <row r="45" spans="1:1" x14ac:dyDescent="0.3">
      <c r="A45" t="s">
        <v>224</v>
      </c>
    </row>
    <row r="46" spans="1:1" x14ac:dyDescent="0.3">
      <c r="A46" t="s">
        <v>225</v>
      </c>
    </row>
    <row r="47" spans="1:1" x14ac:dyDescent="0.3">
      <c r="A47" t="s">
        <v>226</v>
      </c>
    </row>
    <row r="48" spans="1:1" x14ac:dyDescent="0.3">
      <c r="A48" t="s">
        <v>227</v>
      </c>
    </row>
    <row r="49" spans="1:1" x14ac:dyDescent="0.3">
      <c r="A49" t="s">
        <v>228</v>
      </c>
    </row>
    <row r="50" spans="1:1" x14ac:dyDescent="0.3">
      <c r="A50" t="s">
        <v>229</v>
      </c>
    </row>
    <row r="51" spans="1:1" x14ac:dyDescent="0.3">
      <c r="A51" t="s">
        <v>230</v>
      </c>
    </row>
    <row r="52" spans="1:1" x14ac:dyDescent="0.3">
      <c r="A52" t="s">
        <v>231</v>
      </c>
    </row>
    <row r="53" spans="1:1" x14ac:dyDescent="0.3">
      <c r="A53" t="s">
        <v>232</v>
      </c>
    </row>
    <row r="54" spans="1:1" x14ac:dyDescent="0.3">
      <c r="A54" t="s">
        <v>233</v>
      </c>
    </row>
    <row r="55" spans="1:1" x14ac:dyDescent="0.3">
      <c r="A55" t="s">
        <v>234</v>
      </c>
    </row>
    <row r="56" spans="1:1" x14ac:dyDescent="0.3">
      <c r="A56" t="s">
        <v>235</v>
      </c>
    </row>
    <row r="57" spans="1:1" x14ac:dyDescent="0.3">
      <c r="A57" t="s">
        <v>236</v>
      </c>
    </row>
    <row r="58" spans="1:1" x14ac:dyDescent="0.3">
      <c r="A58" t="s">
        <v>237</v>
      </c>
    </row>
    <row r="59" spans="1:1" x14ac:dyDescent="0.3">
      <c r="A59" t="s">
        <v>238</v>
      </c>
    </row>
    <row r="60" spans="1:1" x14ac:dyDescent="0.3">
      <c r="A60" t="s">
        <v>239</v>
      </c>
    </row>
    <row r="61" spans="1:1" x14ac:dyDescent="0.3">
      <c r="A61" t="s">
        <v>240</v>
      </c>
    </row>
    <row r="62" spans="1:1" x14ac:dyDescent="0.3">
      <c r="A62" t="s">
        <v>241</v>
      </c>
    </row>
    <row r="63" spans="1:1" x14ac:dyDescent="0.3">
      <c r="A63" t="s">
        <v>242</v>
      </c>
    </row>
    <row r="64" spans="1:1" x14ac:dyDescent="0.3">
      <c r="A64" t="s">
        <v>243</v>
      </c>
    </row>
    <row r="65" spans="1:1" x14ac:dyDescent="0.3">
      <c r="A65" t="s">
        <v>244</v>
      </c>
    </row>
    <row r="66" spans="1:1" x14ac:dyDescent="0.3">
      <c r="A66" t="s">
        <v>245</v>
      </c>
    </row>
    <row r="67" spans="1:1" x14ac:dyDescent="0.3">
      <c r="A67" t="s">
        <v>246</v>
      </c>
    </row>
    <row r="68" spans="1:1" x14ac:dyDescent="0.3">
      <c r="A68" t="s">
        <v>247</v>
      </c>
    </row>
    <row r="69" spans="1:1" x14ac:dyDescent="0.3">
      <c r="A69" t="s">
        <v>248</v>
      </c>
    </row>
    <row r="70" spans="1:1" x14ac:dyDescent="0.3">
      <c r="A70" t="s">
        <v>249</v>
      </c>
    </row>
    <row r="71" spans="1:1" x14ac:dyDescent="0.3">
      <c r="A71" t="s">
        <v>250</v>
      </c>
    </row>
    <row r="72" spans="1:1" x14ac:dyDescent="0.3">
      <c r="A72" t="s">
        <v>251</v>
      </c>
    </row>
    <row r="73" spans="1:1" x14ac:dyDescent="0.3">
      <c r="A73" t="s">
        <v>252</v>
      </c>
    </row>
    <row r="74" spans="1:1" x14ac:dyDescent="0.3">
      <c r="A74" t="s">
        <v>253</v>
      </c>
    </row>
    <row r="75" spans="1:1" x14ac:dyDescent="0.3">
      <c r="A75" t="s">
        <v>254</v>
      </c>
    </row>
    <row r="76" spans="1:1" x14ac:dyDescent="0.3">
      <c r="A76" t="s">
        <v>255</v>
      </c>
    </row>
    <row r="77" spans="1:1" x14ac:dyDescent="0.3">
      <c r="A77" t="s">
        <v>256</v>
      </c>
    </row>
    <row r="78" spans="1:1" x14ac:dyDescent="0.3">
      <c r="A78" t="s">
        <v>257</v>
      </c>
    </row>
    <row r="79" spans="1:1" x14ac:dyDescent="0.3">
      <c r="A79" t="s">
        <v>258</v>
      </c>
    </row>
    <row r="80" spans="1:1" x14ac:dyDescent="0.3">
      <c r="A80" t="s">
        <v>259</v>
      </c>
    </row>
    <row r="81" spans="1:1" x14ac:dyDescent="0.3">
      <c r="A81" t="s">
        <v>260</v>
      </c>
    </row>
    <row r="82" spans="1:1" x14ac:dyDescent="0.3">
      <c r="A82" t="s">
        <v>261</v>
      </c>
    </row>
    <row r="83" spans="1:1" x14ac:dyDescent="0.3">
      <c r="A83" t="s">
        <v>262</v>
      </c>
    </row>
    <row r="84" spans="1:1" x14ac:dyDescent="0.3">
      <c r="A84" t="s">
        <v>263</v>
      </c>
    </row>
    <row r="85" spans="1:1" x14ac:dyDescent="0.3">
      <c r="A85" t="s">
        <v>264</v>
      </c>
    </row>
    <row r="86" spans="1:1" x14ac:dyDescent="0.3">
      <c r="A86" t="s">
        <v>265</v>
      </c>
    </row>
    <row r="87" spans="1:1" x14ac:dyDescent="0.3">
      <c r="A87" t="s">
        <v>266</v>
      </c>
    </row>
    <row r="88" spans="1:1" x14ac:dyDescent="0.3">
      <c r="A88" t="s">
        <v>267</v>
      </c>
    </row>
    <row r="89" spans="1:1" x14ac:dyDescent="0.3">
      <c r="A89" t="s">
        <v>268</v>
      </c>
    </row>
    <row r="90" spans="1:1" x14ac:dyDescent="0.3">
      <c r="A90" t="s">
        <v>269</v>
      </c>
    </row>
    <row r="91" spans="1:1" x14ac:dyDescent="0.3">
      <c r="A91" t="s">
        <v>270</v>
      </c>
    </row>
    <row r="92" spans="1:1" x14ac:dyDescent="0.3">
      <c r="A92" t="s">
        <v>271</v>
      </c>
    </row>
    <row r="93" spans="1:1" x14ac:dyDescent="0.3">
      <c r="A93" t="s">
        <v>272</v>
      </c>
    </row>
    <row r="94" spans="1:1" x14ac:dyDescent="0.3">
      <c r="A94" t="s">
        <v>273</v>
      </c>
    </row>
    <row r="95" spans="1:1" x14ac:dyDescent="0.3">
      <c r="A95" t="s">
        <v>274</v>
      </c>
    </row>
    <row r="96" spans="1:1" x14ac:dyDescent="0.3">
      <c r="A96" t="s">
        <v>275</v>
      </c>
    </row>
    <row r="97" spans="1:1" x14ac:dyDescent="0.3">
      <c r="A97" t="s">
        <v>276</v>
      </c>
    </row>
    <row r="98" spans="1:1" x14ac:dyDescent="0.3">
      <c r="A98" t="s">
        <v>277</v>
      </c>
    </row>
    <row r="99" spans="1:1" x14ac:dyDescent="0.3">
      <c r="A99" t="s">
        <v>278</v>
      </c>
    </row>
    <row r="100" spans="1:1" x14ac:dyDescent="0.3">
      <c r="A100" t="s">
        <v>279</v>
      </c>
    </row>
    <row r="101" spans="1:1" x14ac:dyDescent="0.3">
      <c r="A101" t="s">
        <v>280</v>
      </c>
    </row>
    <row r="102" spans="1:1" x14ac:dyDescent="0.3">
      <c r="A102" t="s">
        <v>281</v>
      </c>
    </row>
    <row r="103" spans="1:1" x14ac:dyDescent="0.3">
      <c r="A103" t="s">
        <v>282</v>
      </c>
    </row>
    <row r="104" spans="1:1" x14ac:dyDescent="0.3">
      <c r="A104" t="s">
        <v>283</v>
      </c>
    </row>
    <row r="105" spans="1:1" x14ac:dyDescent="0.3">
      <c r="A105" t="s">
        <v>284</v>
      </c>
    </row>
    <row r="106" spans="1:1" x14ac:dyDescent="0.3">
      <c r="A106" t="s">
        <v>285</v>
      </c>
    </row>
    <row r="107" spans="1:1" x14ac:dyDescent="0.3">
      <c r="A107" t="s">
        <v>286</v>
      </c>
    </row>
    <row r="108" spans="1:1" x14ac:dyDescent="0.3">
      <c r="A108" t="s">
        <v>287</v>
      </c>
    </row>
    <row r="109" spans="1:1" x14ac:dyDescent="0.3">
      <c r="A109" t="s">
        <v>288</v>
      </c>
    </row>
    <row r="110" spans="1:1" x14ac:dyDescent="0.3">
      <c r="A110" t="s">
        <v>289</v>
      </c>
    </row>
    <row r="111" spans="1:1" x14ac:dyDescent="0.3">
      <c r="A111" t="s">
        <v>290</v>
      </c>
    </row>
    <row r="112" spans="1:1" x14ac:dyDescent="0.3">
      <c r="A112" t="s">
        <v>291</v>
      </c>
    </row>
    <row r="113" spans="1:1" x14ac:dyDescent="0.3">
      <c r="A113" t="s">
        <v>292</v>
      </c>
    </row>
    <row r="114" spans="1:1" x14ac:dyDescent="0.3">
      <c r="A114" t="s">
        <v>293</v>
      </c>
    </row>
    <row r="115" spans="1:1" x14ac:dyDescent="0.3">
      <c r="A115" t="s">
        <v>294</v>
      </c>
    </row>
    <row r="116" spans="1:1" x14ac:dyDescent="0.3">
      <c r="A116" t="s">
        <v>295</v>
      </c>
    </row>
    <row r="117" spans="1:1" x14ac:dyDescent="0.3">
      <c r="A117" t="s">
        <v>296</v>
      </c>
    </row>
    <row r="118" spans="1:1" x14ac:dyDescent="0.3">
      <c r="A118" t="s">
        <v>297</v>
      </c>
    </row>
    <row r="119" spans="1:1" x14ac:dyDescent="0.3">
      <c r="A119" t="s">
        <v>298</v>
      </c>
    </row>
    <row r="120" spans="1:1" x14ac:dyDescent="0.3">
      <c r="A120" t="s">
        <v>299</v>
      </c>
    </row>
    <row r="121" spans="1:1" x14ac:dyDescent="0.3">
      <c r="A121" t="s">
        <v>300</v>
      </c>
    </row>
    <row r="122" spans="1:1" x14ac:dyDescent="0.3">
      <c r="A122" t="s">
        <v>301</v>
      </c>
    </row>
    <row r="123" spans="1:1" x14ac:dyDescent="0.3">
      <c r="A123" t="s">
        <v>302</v>
      </c>
    </row>
    <row r="124" spans="1:1" x14ac:dyDescent="0.3">
      <c r="A124" t="s">
        <v>303</v>
      </c>
    </row>
    <row r="125" spans="1:1" x14ac:dyDescent="0.3">
      <c r="A125" t="s">
        <v>304</v>
      </c>
    </row>
    <row r="126" spans="1:1" x14ac:dyDescent="0.3">
      <c r="A126" t="s">
        <v>305</v>
      </c>
    </row>
    <row r="127" spans="1:1" x14ac:dyDescent="0.3">
      <c r="A127" t="s">
        <v>306</v>
      </c>
    </row>
    <row r="128" spans="1:1" x14ac:dyDescent="0.3">
      <c r="A128" t="s">
        <v>307</v>
      </c>
    </row>
    <row r="129" spans="1:1" x14ac:dyDescent="0.3">
      <c r="A129" t="s">
        <v>308</v>
      </c>
    </row>
    <row r="130" spans="1:1" x14ac:dyDescent="0.3">
      <c r="A130" t="s">
        <v>309</v>
      </c>
    </row>
    <row r="131" spans="1:1" x14ac:dyDescent="0.3">
      <c r="A131" t="s">
        <v>310</v>
      </c>
    </row>
    <row r="132" spans="1:1" x14ac:dyDescent="0.3">
      <c r="A132" t="s">
        <v>311</v>
      </c>
    </row>
    <row r="133" spans="1:1" x14ac:dyDescent="0.3">
      <c r="A133" t="s">
        <v>312</v>
      </c>
    </row>
    <row r="134" spans="1:1" x14ac:dyDescent="0.3">
      <c r="A134" t="s">
        <v>313</v>
      </c>
    </row>
    <row r="135" spans="1:1" x14ac:dyDescent="0.3">
      <c r="A135" t="s">
        <v>314</v>
      </c>
    </row>
    <row r="136" spans="1:1" x14ac:dyDescent="0.3">
      <c r="A136" t="s">
        <v>315</v>
      </c>
    </row>
    <row r="137" spans="1:1" x14ac:dyDescent="0.3">
      <c r="A137" t="s">
        <v>316</v>
      </c>
    </row>
    <row r="138" spans="1:1" x14ac:dyDescent="0.3">
      <c r="A138" t="s">
        <v>317</v>
      </c>
    </row>
    <row r="139" spans="1:1" x14ac:dyDescent="0.3">
      <c r="A139" t="s">
        <v>318</v>
      </c>
    </row>
    <row r="140" spans="1:1" x14ac:dyDescent="0.3">
      <c r="A140" t="s">
        <v>319</v>
      </c>
    </row>
    <row r="141" spans="1:1" x14ac:dyDescent="0.3">
      <c r="A141" t="s">
        <v>320</v>
      </c>
    </row>
    <row r="142" spans="1:1" x14ac:dyDescent="0.3">
      <c r="A142" t="s">
        <v>321</v>
      </c>
    </row>
    <row r="143" spans="1:1" x14ac:dyDescent="0.3">
      <c r="A143" t="s">
        <v>322</v>
      </c>
    </row>
    <row r="144" spans="1:1" x14ac:dyDescent="0.3">
      <c r="A144" t="s">
        <v>323</v>
      </c>
    </row>
    <row r="145" spans="1:1" x14ac:dyDescent="0.3">
      <c r="A145" t="s">
        <v>324</v>
      </c>
    </row>
    <row r="146" spans="1:1" x14ac:dyDescent="0.3">
      <c r="A146" t="s">
        <v>325</v>
      </c>
    </row>
    <row r="147" spans="1:1" x14ac:dyDescent="0.3">
      <c r="A147" t="s">
        <v>326</v>
      </c>
    </row>
    <row r="148" spans="1:1" x14ac:dyDescent="0.3">
      <c r="A148" t="s">
        <v>327</v>
      </c>
    </row>
    <row r="149" spans="1:1" x14ac:dyDescent="0.3">
      <c r="A149" t="s">
        <v>328</v>
      </c>
    </row>
    <row r="150" spans="1:1" x14ac:dyDescent="0.3">
      <c r="A150" t="s">
        <v>329</v>
      </c>
    </row>
    <row r="151" spans="1:1" x14ac:dyDescent="0.3">
      <c r="A151" t="s">
        <v>330</v>
      </c>
    </row>
    <row r="152" spans="1:1" x14ac:dyDescent="0.3">
      <c r="A152" t="s">
        <v>331</v>
      </c>
    </row>
    <row r="153" spans="1:1" x14ac:dyDescent="0.3">
      <c r="A153" t="s">
        <v>332</v>
      </c>
    </row>
    <row r="154" spans="1:1" x14ac:dyDescent="0.3">
      <c r="A154" t="s">
        <v>333</v>
      </c>
    </row>
    <row r="155" spans="1:1" x14ac:dyDescent="0.3">
      <c r="A155" t="s">
        <v>334</v>
      </c>
    </row>
    <row r="156" spans="1:1" x14ac:dyDescent="0.3">
      <c r="A156" t="s">
        <v>335</v>
      </c>
    </row>
    <row r="157" spans="1:1" x14ac:dyDescent="0.3">
      <c r="A157" t="s">
        <v>336</v>
      </c>
    </row>
    <row r="158" spans="1:1" x14ac:dyDescent="0.3">
      <c r="A158" t="s">
        <v>337</v>
      </c>
    </row>
    <row r="159" spans="1:1" x14ac:dyDescent="0.3">
      <c r="A159" t="s">
        <v>338</v>
      </c>
    </row>
    <row r="160" spans="1:1" x14ac:dyDescent="0.3">
      <c r="A160" t="s">
        <v>339</v>
      </c>
    </row>
    <row r="161" spans="1:1" x14ac:dyDescent="0.3">
      <c r="A161" t="s">
        <v>340</v>
      </c>
    </row>
    <row r="162" spans="1:1" x14ac:dyDescent="0.3">
      <c r="A162" t="s">
        <v>341</v>
      </c>
    </row>
    <row r="163" spans="1:1" x14ac:dyDescent="0.3">
      <c r="A163" t="s">
        <v>342</v>
      </c>
    </row>
    <row r="164" spans="1:1" x14ac:dyDescent="0.3">
      <c r="A164" t="s">
        <v>343</v>
      </c>
    </row>
    <row r="165" spans="1:1" x14ac:dyDescent="0.3">
      <c r="A165" t="s">
        <v>344</v>
      </c>
    </row>
    <row r="166" spans="1:1" x14ac:dyDescent="0.3">
      <c r="A166" t="s">
        <v>345</v>
      </c>
    </row>
    <row r="167" spans="1:1" x14ac:dyDescent="0.3">
      <c r="A167" t="s">
        <v>346</v>
      </c>
    </row>
    <row r="168" spans="1:1" x14ac:dyDescent="0.3">
      <c r="A168" t="s">
        <v>347</v>
      </c>
    </row>
    <row r="169" spans="1:1" x14ac:dyDescent="0.3">
      <c r="A169" t="s">
        <v>348</v>
      </c>
    </row>
    <row r="170" spans="1:1" x14ac:dyDescent="0.3">
      <c r="A170" t="s">
        <v>349</v>
      </c>
    </row>
    <row r="171" spans="1:1" x14ac:dyDescent="0.3">
      <c r="A171" t="s">
        <v>350</v>
      </c>
    </row>
    <row r="172" spans="1:1" x14ac:dyDescent="0.3">
      <c r="A172" t="s">
        <v>351</v>
      </c>
    </row>
    <row r="173" spans="1:1" x14ac:dyDescent="0.3">
      <c r="A173" t="s">
        <v>352</v>
      </c>
    </row>
    <row r="174" spans="1:1" x14ac:dyDescent="0.3">
      <c r="A174" t="s">
        <v>353</v>
      </c>
    </row>
    <row r="175" spans="1:1" x14ac:dyDescent="0.3">
      <c r="A175" t="s">
        <v>354</v>
      </c>
    </row>
    <row r="176" spans="1:1" x14ac:dyDescent="0.3">
      <c r="A176" t="s">
        <v>355</v>
      </c>
    </row>
    <row r="177" spans="1:1" x14ac:dyDescent="0.3">
      <c r="A177" t="s">
        <v>356</v>
      </c>
    </row>
    <row r="178" spans="1:1" x14ac:dyDescent="0.3">
      <c r="A178" t="s">
        <v>357</v>
      </c>
    </row>
    <row r="179" spans="1:1" x14ac:dyDescent="0.3">
      <c r="A179" t="s">
        <v>358</v>
      </c>
    </row>
    <row r="180" spans="1:1" x14ac:dyDescent="0.3">
      <c r="A180" t="s">
        <v>359</v>
      </c>
    </row>
    <row r="181" spans="1:1" x14ac:dyDescent="0.3">
      <c r="A181" t="s">
        <v>360</v>
      </c>
    </row>
    <row r="182" spans="1:1" x14ac:dyDescent="0.3">
      <c r="A182" t="s">
        <v>361</v>
      </c>
    </row>
    <row r="183" spans="1:1" x14ac:dyDescent="0.3">
      <c r="A183" t="s">
        <v>362</v>
      </c>
    </row>
    <row r="184" spans="1:1" x14ac:dyDescent="0.3">
      <c r="A184" t="s">
        <v>363</v>
      </c>
    </row>
    <row r="185" spans="1:1" x14ac:dyDescent="0.3">
      <c r="A185" t="s">
        <v>364</v>
      </c>
    </row>
    <row r="186" spans="1:1" x14ac:dyDescent="0.3">
      <c r="A186" t="s">
        <v>365</v>
      </c>
    </row>
    <row r="187" spans="1:1" x14ac:dyDescent="0.3">
      <c r="A187" t="s">
        <v>366</v>
      </c>
    </row>
    <row r="188" spans="1:1" x14ac:dyDescent="0.3">
      <c r="A188" t="s">
        <v>367</v>
      </c>
    </row>
    <row r="189" spans="1:1" x14ac:dyDescent="0.3">
      <c r="A189" t="s">
        <v>368</v>
      </c>
    </row>
    <row r="190" spans="1:1" x14ac:dyDescent="0.3">
      <c r="A190" t="s">
        <v>369</v>
      </c>
    </row>
    <row r="191" spans="1:1" x14ac:dyDescent="0.3">
      <c r="A191" t="s">
        <v>370</v>
      </c>
    </row>
    <row r="192" spans="1:1" x14ac:dyDescent="0.3">
      <c r="A192" t="s">
        <v>371</v>
      </c>
    </row>
    <row r="193" spans="1:1" x14ac:dyDescent="0.3">
      <c r="A193" t="s">
        <v>372</v>
      </c>
    </row>
    <row r="194" spans="1:1" x14ac:dyDescent="0.3">
      <c r="A194" t="s">
        <v>373</v>
      </c>
    </row>
    <row r="195" spans="1:1" x14ac:dyDescent="0.3">
      <c r="A195" t="s">
        <v>374</v>
      </c>
    </row>
    <row r="196" spans="1:1" x14ac:dyDescent="0.3">
      <c r="A196" t="s">
        <v>375</v>
      </c>
    </row>
    <row r="197" spans="1:1" x14ac:dyDescent="0.3">
      <c r="A197" t="s">
        <v>376</v>
      </c>
    </row>
    <row r="198" spans="1:1" x14ac:dyDescent="0.3">
      <c r="A198" t="s">
        <v>377</v>
      </c>
    </row>
    <row r="199" spans="1:1" x14ac:dyDescent="0.3">
      <c r="A199" t="s">
        <v>378</v>
      </c>
    </row>
    <row r="200" spans="1:1" x14ac:dyDescent="0.3">
      <c r="A200" t="s">
        <v>379</v>
      </c>
    </row>
    <row r="201" spans="1:1" x14ac:dyDescent="0.3">
      <c r="A201" t="s">
        <v>380</v>
      </c>
    </row>
    <row r="202" spans="1:1" x14ac:dyDescent="0.3">
      <c r="A202" t="s">
        <v>381</v>
      </c>
    </row>
    <row r="203" spans="1:1" x14ac:dyDescent="0.3">
      <c r="A203" t="s">
        <v>382</v>
      </c>
    </row>
    <row r="204" spans="1:1" x14ac:dyDescent="0.3">
      <c r="A204" t="s">
        <v>383</v>
      </c>
    </row>
    <row r="205" spans="1:1" x14ac:dyDescent="0.3">
      <c r="A205" t="s">
        <v>384</v>
      </c>
    </row>
    <row r="206" spans="1:1" x14ac:dyDescent="0.3">
      <c r="A206" t="s">
        <v>385</v>
      </c>
    </row>
    <row r="207" spans="1:1" x14ac:dyDescent="0.3">
      <c r="A207" t="s">
        <v>386</v>
      </c>
    </row>
    <row r="208" spans="1:1" x14ac:dyDescent="0.3">
      <c r="A208" t="s">
        <v>387</v>
      </c>
    </row>
    <row r="209" spans="1:1" x14ac:dyDescent="0.3">
      <c r="A209" t="s">
        <v>388</v>
      </c>
    </row>
    <row r="210" spans="1:1" x14ac:dyDescent="0.3">
      <c r="A210" t="s">
        <v>389</v>
      </c>
    </row>
    <row r="211" spans="1:1" x14ac:dyDescent="0.3">
      <c r="A211" t="s">
        <v>390</v>
      </c>
    </row>
    <row r="212" spans="1:1" x14ac:dyDescent="0.3">
      <c r="A212" t="s">
        <v>391</v>
      </c>
    </row>
    <row r="213" spans="1:1" x14ac:dyDescent="0.3">
      <c r="A213" t="s">
        <v>392</v>
      </c>
    </row>
    <row r="214" spans="1:1" x14ac:dyDescent="0.3">
      <c r="A214" t="s">
        <v>393</v>
      </c>
    </row>
    <row r="215" spans="1:1" x14ac:dyDescent="0.3">
      <c r="A215" t="s">
        <v>394</v>
      </c>
    </row>
    <row r="216" spans="1:1" x14ac:dyDescent="0.3">
      <c r="A216" t="s">
        <v>395</v>
      </c>
    </row>
    <row r="217" spans="1:1" x14ac:dyDescent="0.3">
      <c r="A217" t="s">
        <v>396</v>
      </c>
    </row>
    <row r="218" spans="1:1" x14ac:dyDescent="0.3">
      <c r="A218" t="s">
        <v>397</v>
      </c>
    </row>
    <row r="219" spans="1:1" x14ac:dyDescent="0.3">
      <c r="A219" t="s">
        <v>398</v>
      </c>
    </row>
    <row r="220" spans="1:1" x14ac:dyDescent="0.3">
      <c r="A220" t="s">
        <v>399</v>
      </c>
    </row>
    <row r="221" spans="1:1" x14ac:dyDescent="0.3">
      <c r="A221" t="s">
        <v>400</v>
      </c>
    </row>
    <row r="222" spans="1:1" x14ac:dyDescent="0.3">
      <c r="A222" t="s">
        <v>401</v>
      </c>
    </row>
    <row r="223" spans="1:1" x14ac:dyDescent="0.3">
      <c r="A223" t="s">
        <v>402</v>
      </c>
    </row>
    <row r="224" spans="1:1" x14ac:dyDescent="0.3">
      <c r="A224" t="s">
        <v>403</v>
      </c>
    </row>
    <row r="225" spans="1:1" x14ac:dyDescent="0.3">
      <c r="A225" t="s">
        <v>404</v>
      </c>
    </row>
    <row r="226" spans="1:1" x14ac:dyDescent="0.3">
      <c r="A226" t="s">
        <v>405</v>
      </c>
    </row>
    <row r="227" spans="1:1" x14ac:dyDescent="0.3">
      <c r="A227" t="s">
        <v>406</v>
      </c>
    </row>
    <row r="228" spans="1:1" x14ac:dyDescent="0.3">
      <c r="A228" t="s">
        <v>407</v>
      </c>
    </row>
    <row r="229" spans="1:1" x14ac:dyDescent="0.3">
      <c r="A229" t="s">
        <v>408</v>
      </c>
    </row>
    <row r="230" spans="1:1" x14ac:dyDescent="0.3">
      <c r="A230" t="s">
        <v>409</v>
      </c>
    </row>
    <row r="231" spans="1:1" x14ac:dyDescent="0.3">
      <c r="A231" t="s">
        <v>410</v>
      </c>
    </row>
    <row r="232" spans="1:1" x14ac:dyDescent="0.3">
      <c r="A232" t="s">
        <v>411</v>
      </c>
    </row>
    <row r="233" spans="1:1" x14ac:dyDescent="0.3">
      <c r="A233" t="s">
        <v>412</v>
      </c>
    </row>
    <row r="234" spans="1:1" x14ac:dyDescent="0.3">
      <c r="A234" t="s">
        <v>413</v>
      </c>
    </row>
    <row r="235" spans="1:1" x14ac:dyDescent="0.3">
      <c r="A235" t="s">
        <v>414</v>
      </c>
    </row>
    <row r="236" spans="1:1" x14ac:dyDescent="0.3">
      <c r="A236" t="s">
        <v>415</v>
      </c>
    </row>
    <row r="237" spans="1:1" x14ac:dyDescent="0.3">
      <c r="A237" t="s">
        <v>416</v>
      </c>
    </row>
    <row r="238" spans="1:1" x14ac:dyDescent="0.3">
      <c r="A238" t="s">
        <v>417</v>
      </c>
    </row>
    <row r="239" spans="1:1" x14ac:dyDescent="0.3">
      <c r="A239" t="s">
        <v>418</v>
      </c>
    </row>
    <row r="240" spans="1:1" x14ac:dyDescent="0.3">
      <c r="A240" t="s">
        <v>419</v>
      </c>
    </row>
    <row r="241" spans="1:1" x14ac:dyDescent="0.3">
      <c r="A241" t="s">
        <v>420</v>
      </c>
    </row>
    <row r="242" spans="1:1" x14ac:dyDescent="0.3">
      <c r="A242" t="s">
        <v>421</v>
      </c>
    </row>
    <row r="243" spans="1:1" x14ac:dyDescent="0.3">
      <c r="A243" t="s">
        <v>422</v>
      </c>
    </row>
    <row r="244" spans="1:1" x14ac:dyDescent="0.3">
      <c r="A244" t="s">
        <v>423</v>
      </c>
    </row>
    <row r="245" spans="1:1" x14ac:dyDescent="0.3">
      <c r="A245" t="s">
        <v>424</v>
      </c>
    </row>
    <row r="246" spans="1:1" x14ac:dyDescent="0.3">
      <c r="A246" t="s">
        <v>425</v>
      </c>
    </row>
    <row r="247" spans="1:1" x14ac:dyDescent="0.3">
      <c r="A247" t="s">
        <v>426</v>
      </c>
    </row>
    <row r="248" spans="1:1" x14ac:dyDescent="0.3">
      <c r="A248" t="s">
        <v>427</v>
      </c>
    </row>
    <row r="249" spans="1:1" x14ac:dyDescent="0.3">
      <c r="A249" t="s">
        <v>428</v>
      </c>
    </row>
    <row r="250" spans="1:1" x14ac:dyDescent="0.3">
      <c r="A250" t="s">
        <v>429</v>
      </c>
    </row>
    <row r="251" spans="1:1" x14ac:dyDescent="0.3">
      <c r="A251" t="s">
        <v>430</v>
      </c>
    </row>
    <row r="252" spans="1:1" x14ac:dyDescent="0.3">
      <c r="A252" t="s">
        <v>431</v>
      </c>
    </row>
    <row r="253" spans="1:1" x14ac:dyDescent="0.3">
      <c r="A253" t="s">
        <v>432</v>
      </c>
    </row>
    <row r="254" spans="1:1" x14ac:dyDescent="0.3">
      <c r="A254" t="s">
        <v>433</v>
      </c>
    </row>
    <row r="255" spans="1:1" x14ac:dyDescent="0.3">
      <c r="A255" t="s">
        <v>434</v>
      </c>
    </row>
    <row r="256" spans="1:1" x14ac:dyDescent="0.3">
      <c r="A256" t="s">
        <v>435</v>
      </c>
    </row>
    <row r="257" spans="1:1" x14ac:dyDescent="0.3">
      <c r="A257" t="s">
        <v>436</v>
      </c>
    </row>
    <row r="258" spans="1:1" x14ac:dyDescent="0.3">
      <c r="A258" t="s">
        <v>437</v>
      </c>
    </row>
    <row r="259" spans="1:1" x14ac:dyDescent="0.3">
      <c r="A259" t="s">
        <v>438</v>
      </c>
    </row>
    <row r="260" spans="1:1" x14ac:dyDescent="0.3">
      <c r="A260" t="s">
        <v>439</v>
      </c>
    </row>
    <row r="261" spans="1:1" x14ac:dyDescent="0.3">
      <c r="A261" t="s">
        <v>440</v>
      </c>
    </row>
    <row r="262" spans="1:1" x14ac:dyDescent="0.3">
      <c r="A262" t="s">
        <v>441</v>
      </c>
    </row>
    <row r="263" spans="1:1" x14ac:dyDescent="0.3">
      <c r="A263" t="s">
        <v>442</v>
      </c>
    </row>
    <row r="264" spans="1:1" x14ac:dyDescent="0.3">
      <c r="A264" t="s">
        <v>443</v>
      </c>
    </row>
    <row r="265" spans="1:1" x14ac:dyDescent="0.3">
      <c r="A265" t="s">
        <v>444</v>
      </c>
    </row>
    <row r="266" spans="1:1" x14ac:dyDescent="0.3">
      <c r="A266" t="s">
        <v>445</v>
      </c>
    </row>
    <row r="267" spans="1:1" x14ac:dyDescent="0.3">
      <c r="A267" t="s">
        <v>446</v>
      </c>
    </row>
    <row r="268" spans="1:1" x14ac:dyDescent="0.3">
      <c r="A268" t="s">
        <v>447</v>
      </c>
    </row>
    <row r="269" spans="1:1" x14ac:dyDescent="0.3">
      <c r="A269" t="s">
        <v>448</v>
      </c>
    </row>
    <row r="270" spans="1:1" x14ac:dyDescent="0.3">
      <c r="A270" t="s">
        <v>449</v>
      </c>
    </row>
    <row r="271" spans="1:1" x14ac:dyDescent="0.3">
      <c r="A271" t="s">
        <v>450</v>
      </c>
    </row>
    <row r="272" spans="1:1" x14ac:dyDescent="0.3">
      <c r="A272" t="s">
        <v>451</v>
      </c>
    </row>
    <row r="273" spans="1:1" x14ac:dyDescent="0.3">
      <c r="A273" t="s">
        <v>452</v>
      </c>
    </row>
    <row r="274" spans="1:1" x14ac:dyDescent="0.3">
      <c r="A274" t="s">
        <v>453</v>
      </c>
    </row>
    <row r="275" spans="1:1" x14ac:dyDescent="0.3">
      <c r="A275" t="s">
        <v>454</v>
      </c>
    </row>
    <row r="276" spans="1:1" x14ac:dyDescent="0.3">
      <c r="A276" t="s">
        <v>455</v>
      </c>
    </row>
    <row r="277" spans="1:1" x14ac:dyDescent="0.3">
      <c r="A277" t="s">
        <v>456</v>
      </c>
    </row>
    <row r="278" spans="1:1" x14ac:dyDescent="0.3">
      <c r="A278" t="s">
        <v>457</v>
      </c>
    </row>
    <row r="279" spans="1:1" x14ac:dyDescent="0.3">
      <c r="A279" t="s">
        <v>458</v>
      </c>
    </row>
    <row r="280" spans="1:1" x14ac:dyDescent="0.3">
      <c r="A280" t="s">
        <v>459</v>
      </c>
    </row>
    <row r="281" spans="1:1" x14ac:dyDescent="0.3">
      <c r="A281" t="s">
        <v>460</v>
      </c>
    </row>
    <row r="282" spans="1:1" x14ac:dyDescent="0.3">
      <c r="A282" t="s">
        <v>461</v>
      </c>
    </row>
    <row r="283" spans="1:1" x14ac:dyDescent="0.3">
      <c r="A283" t="s">
        <v>462</v>
      </c>
    </row>
    <row r="284" spans="1:1" x14ac:dyDescent="0.3">
      <c r="A284" t="s">
        <v>463</v>
      </c>
    </row>
    <row r="285" spans="1:1" x14ac:dyDescent="0.3">
      <c r="A285" t="s">
        <v>464</v>
      </c>
    </row>
    <row r="286" spans="1:1" x14ac:dyDescent="0.3">
      <c r="A286" t="s">
        <v>465</v>
      </c>
    </row>
    <row r="287" spans="1:1" x14ac:dyDescent="0.3">
      <c r="A287" t="s">
        <v>466</v>
      </c>
    </row>
    <row r="288" spans="1:1" x14ac:dyDescent="0.3">
      <c r="A288" t="s">
        <v>467</v>
      </c>
    </row>
    <row r="289" spans="1:1" x14ac:dyDescent="0.3">
      <c r="A289" t="s">
        <v>468</v>
      </c>
    </row>
    <row r="290" spans="1:1" x14ac:dyDescent="0.3">
      <c r="A290" t="s">
        <v>469</v>
      </c>
    </row>
    <row r="291" spans="1:1" x14ac:dyDescent="0.3">
      <c r="A291" t="s">
        <v>470</v>
      </c>
    </row>
    <row r="292" spans="1:1" x14ac:dyDescent="0.3">
      <c r="A292" t="s">
        <v>471</v>
      </c>
    </row>
    <row r="293" spans="1:1" x14ac:dyDescent="0.3">
      <c r="A293" t="s">
        <v>472</v>
      </c>
    </row>
    <row r="294" spans="1:1" x14ac:dyDescent="0.3">
      <c r="A294" t="s">
        <v>473</v>
      </c>
    </row>
    <row r="295" spans="1:1" x14ac:dyDescent="0.3">
      <c r="A295" t="s">
        <v>474</v>
      </c>
    </row>
    <row r="296" spans="1:1" x14ac:dyDescent="0.3">
      <c r="A296" t="s">
        <v>475</v>
      </c>
    </row>
    <row r="297" spans="1:1" x14ac:dyDescent="0.3">
      <c r="A297" t="s">
        <v>476</v>
      </c>
    </row>
    <row r="298" spans="1:1" x14ac:dyDescent="0.3">
      <c r="A298" t="s">
        <v>477</v>
      </c>
    </row>
    <row r="299" spans="1:1" x14ac:dyDescent="0.3">
      <c r="A299" t="s">
        <v>478</v>
      </c>
    </row>
    <row r="300" spans="1:1" x14ac:dyDescent="0.3">
      <c r="A300" t="s">
        <v>479</v>
      </c>
    </row>
    <row r="301" spans="1:1" x14ac:dyDescent="0.3">
      <c r="A301" t="s">
        <v>480</v>
      </c>
    </row>
    <row r="302" spans="1:1" x14ac:dyDescent="0.3">
      <c r="A302" t="s">
        <v>481</v>
      </c>
    </row>
    <row r="303" spans="1:1" x14ac:dyDescent="0.3">
      <c r="A303" t="s">
        <v>482</v>
      </c>
    </row>
    <row r="304" spans="1:1" x14ac:dyDescent="0.3">
      <c r="A304" t="s">
        <v>483</v>
      </c>
    </row>
    <row r="305" spans="1:1" x14ac:dyDescent="0.3">
      <c r="A305" t="s">
        <v>484</v>
      </c>
    </row>
    <row r="306" spans="1:1" x14ac:dyDescent="0.3">
      <c r="A306" t="s">
        <v>485</v>
      </c>
    </row>
    <row r="307" spans="1:1" x14ac:dyDescent="0.3">
      <c r="A307" t="s">
        <v>486</v>
      </c>
    </row>
    <row r="308" spans="1:1" x14ac:dyDescent="0.3">
      <c r="A308" t="s">
        <v>487</v>
      </c>
    </row>
    <row r="309" spans="1:1" x14ac:dyDescent="0.3">
      <c r="A309" t="s">
        <v>488</v>
      </c>
    </row>
    <row r="310" spans="1:1" x14ac:dyDescent="0.3">
      <c r="A310" t="s">
        <v>489</v>
      </c>
    </row>
    <row r="311" spans="1:1" x14ac:dyDescent="0.3">
      <c r="A311" t="s">
        <v>490</v>
      </c>
    </row>
    <row r="312" spans="1:1" x14ac:dyDescent="0.3">
      <c r="A312" t="s">
        <v>491</v>
      </c>
    </row>
    <row r="313" spans="1:1" x14ac:dyDescent="0.3">
      <c r="A313" t="s">
        <v>492</v>
      </c>
    </row>
    <row r="314" spans="1:1" x14ac:dyDescent="0.3">
      <c r="A314" t="s">
        <v>493</v>
      </c>
    </row>
    <row r="315" spans="1:1" x14ac:dyDescent="0.3">
      <c r="A315" t="s">
        <v>494</v>
      </c>
    </row>
    <row r="316" spans="1:1" x14ac:dyDescent="0.3">
      <c r="A316" t="s">
        <v>495</v>
      </c>
    </row>
    <row r="317" spans="1:1" x14ac:dyDescent="0.3">
      <c r="A317" t="s">
        <v>496</v>
      </c>
    </row>
    <row r="318" spans="1:1" x14ac:dyDescent="0.3">
      <c r="A318" t="s">
        <v>497</v>
      </c>
    </row>
    <row r="319" spans="1:1" x14ac:dyDescent="0.3">
      <c r="A319" t="s">
        <v>498</v>
      </c>
    </row>
    <row r="320" spans="1:1" x14ac:dyDescent="0.3">
      <c r="A320" t="s">
        <v>499</v>
      </c>
    </row>
    <row r="321" spans="1:1" x14ac:dyDescent="0.3">
      <c r="A321" t="s">
        <v>500</v>
      </c>
    </row>
    <row r="322" spans="1:1" x14ac:dyDescent="0.3">
      <c r="A322" t="s">
        <v>501</v>
      </c>
    </row>
    <row r="323" spans="1:1" x14ac:dyDescent="0.3">
      <c r="A323" t="s">
        <v>502</v>
      </c>
    </row>
    <row r="324" spans="1:1" x14ac:dyDescent="0.3">
      <c r="A324" t="s">
        <v>503</v>
      </c>
    </row>
    <row r="325" spans="1:1" x14ac:dyDescent="0.3">
      <c r="A325" t="s">
        <v>504</v>
      </c>
    </row>
    <row r="326" spans="1:1" x14ac:dyDescent="0.3">
      <c r="A326" t="s">
        <v>505</v>
      </c>
    </row>
    <row r="327" spans="1:1" x14ac:dyDescent="0.3">
      <c r="A327" t="s">
        <v>506</v>
      </c>
    </row>
    <row r="328" spans="1:1" x14ac:dyDescent="0.3">
      <c r="A328" t="s">
        <v>507</v>
      </c>
    </row>
    <row r="329" spans="1:1" x14ac:dyDescent="0.3">
      <c r="A329" t="s">
        <v>508</v>
      </c>
    </row>
    <row r="330" spans="1:1" x14ac:dyDescent="0.3">
      <c r="A330" t="s">
        <v>509</v>
      </c>
    </row>
    <row r="331" spans="1:1" x14ac:dyDescent="0.3">
      <c r="A331" t="s">
        <v>510</v>
      </c>
    </row>
    <row r="332" spans="1:1" x14ac:dyDescent="0.3">
      <c r="A332" t="s">
        <v>511</v>
      </c>
    </row>
    <row r="333" spans="1:1" x14ac:dyDescent="0.3">
      <c r="A333" t="s">
        <v>512</v>
      </c>
    </row>
    <row r="334" spans="1:1" x14ac:dyDescent="0.3">
      <c r="A334" t="s">
        <v>513</v>
      </c>
    </row>
    <row r="335" spans="1:1" x14ac:dyDescent="0.3">
      <c r="A335" t="s">
        <v>514</v>
      </c>
    </row>
    <row r="336" spans="1:1" x14ac:dyDescent="0.3">
      <c r="A336" t="s">
        <v>515</v>
      </c>
    </row>
    <row r="337" spans="1:1" x14ac:dyDescent="0.3">
      <c r="A337" t="s">
        <v>516</v>
      </c>
    </row>
    <row r="338" spans="1:1" x14ac:dyDescent="0.3">
      <c r="A338" t="s">
        <v>517</v>
      </c>
    </row>
    <row r="339" spans="1:1" x14ac:dyDescent="0.3">
      <c r="A339" t="s">
        <v>518</v>
      </c>
    </row>
    <row r="340" spans="1:1" x14ac:dyDescent="0.3">
      <c r="A340" t="s">
        <v>519</v>
      </c>
    </row>
    <row r="341" spans="1:1" x14ac:dyDescent="0.3">
      <c r="A341" t="s">
        <v>520</v>
      </c>
    </row>
    <row r="342" spans="1:1" x14ac:dyDescent="0.3">
      <c r="A342" t="s">
        <v>521</v>
      </c>
    </row>
    <row r="343" spans="1:1" x14ac:dyDescent="0.3">
      <c r="A343" t="s">
        <v>522</v>
      </c>
    </row>
    <row r="344" spans="1:1" x14ac:dyDescent="0.3">
      <c r="A344" t="s">
        <v>523</v>
      </c>
    </row>
    <row r="345" spans="1:1" x14ac:dyDescent="0.3">
      <c r="A345" t="s">
        <v>524</v>
      </c>
    </row>
    <row r="346" spans="1:1" x14ac:dyDescent="0.3">
      <c r="A346" t="s">
        <v>525</v>
      </c>
    </row>
    <row r="347" spans="1:1" x14ac:dyDescent="0.3">
      <c r="A347" t="s">
        <v>526</v>
      </c>
    </row>
    <row r="348" spans="1:1" x14ac:dyDescent="0.3">
      <c r="A348" t="s">
        <v>527</v>
      </c>
    </row>
    <row r="349" spans="1:1" x14ac:dyDescent="0.3">
      <c r="A349" t="s">
        <v>528</v>
      </c>
    </row>
    <row r="350" spans="1:1" x14ac:dyDescent="0.3">
      <c r="A350" t="s">
        <v>529</v>
      </c>
    </row>
    <row r="351" spans="1:1" x14ac:dyDescent="0.3">
      <c r="A351" t="s">
        <v>530</v>
      </c>
    </row>
    <row r="352" spans="1:1" x14ac:dyDescent="0.3">
      <c r="A352" t="s">
        <v>531</v>
      </c>
    </row>
    <row r="353" spans="1:1" x14ac:dyDescent="0.3">
      <c r="A353" t="s">
        <v>532</v>
      </c>
    </row>
    <row r="354" spans="1:1" x14ac:dyDescent="0.3">
      <c r="A354" t="s">
        <v>533</v>
      </c>
    </row>
    <row r="355" spans="1:1" x14ac:dyDescent="0.3">
      <c r="A355" t="s">
        <v>534</v>
      </c>
    </row>
    <row r="356" spans="1:1" x14ac:dyDescent="0.3">
      <c r="A356" t="s">
        <v>535</v>
      </c>
    </row>
    <row r="357" spans="1:1" x14ac:dyDescent="0.3">
      <c r="A357" t="s">
        <v>536</v>
      </c>
    </row>
    <row r="358" spans="1:1" x14ac:dyDescent="0.3">
      <c r="A358" t="s">
        <v>537</v>
      </c>
    </row>
    <row r="359" spans="1:1" x14ac:dyDescent="0.3">
      <c r="A359" t="s">
        <v>538</v>
      </c>
    </row>
    <row r="360" spans="1:1" x14ac:dyDescent="0.3">
      <c r="A360" t="s">
        <v>539</v>
      </c>
    </row>
    <row r="361" spans="1:1" x14ac:dyDescent="0.3">
      <c r="A361" t="s">
        <v>540</v>
      </c>
    </row>
    <row r="362" spans="1:1" x14ac:dyDescent="0.3">
      <c r="A362" t="s">
        <v>541</v>
      </c>
    </row>
    <row r="363" spans="1:1" x14ac:dyDescent="0.3">
      <c r="A363" t="s">
        <v>542</v>
      </c>
    </row>
    <row r="364" spans="1:1" x14ac:dyDescent="0.3">
      <c r="A364" t="s">
        <v>543</v>
      </c>
    </row>
    <row r="365" spans="1:1" x14ac:dyDescent="0.3">
      <c r="A365" t="s">
        <v>544</v>
      </c>
    </row>
    <row r="366" spans="1:1" x14ac:dyDescent="0.3">
      <c r="A366" t="s">
        <v>545</v>
      </c>
    </row>
    <row r="367" spans="1:1" x14ac:dyDescent="0.3">
      <c r="A367" t="s">
        <v>546</v>
      </c>
    </row>
    <row r="368" spans="1:1" x14ac:dyDescent="0.3">
      <c r="A368" t="s">
        <v>547</v>
      </c>
    </row>
    <row r="369" spans="1:1" x14ac:dyDescent="0.3">
      <c r="A369" t="s">
        <v>548</v>
      </c>
    </row>
    <row r="370" spans="1:1" x14ac:dyDescent="0.3">
      <c r="A370" t="s">
        <v>549</v>
      </c>
    </row>
    <row r="371" spans="1:1" x14ac:dyDescent="0.3">
      <c r="A371" t="s">
        <v>550</v>
      </c>
    </row>
    <row r="372" spans="1:1" x14ac:dyDescent="0.3">
      <c r="A372" t="s">
        <v>551</v>
      </c>
    </row>
    <row r="373" spans="1:1" x14ac:dyDescent="0.3">
      <c r="A373" t="s">
        <v>552</v>
      </c>
    </row>
    <row r="374" spans="1:1" x14ac:dyDescent="0.3">
      <c r="A374" t="s">
        <v>553</v>
      </c>
    </row>
    <row r="375" spans="1:1" x14ac:dyDescent="0.3">
      <c r="A375" t="s">
        <v>554</v>
      </c>
    </row>
    <row r="376" spans="1:1" x14ac:dyDescent="0.3">
      <c r="A376" t="s">
        <v>555</v>
      </c>
    </row>
    <row r="377" spans="1:1" x14ac:dyDescent="0.3">
      <c r="A377" t="s">
        <v>556</v>
      </c>
    </row>
    <row r="378" spans="1:1" x14ac:dyDescent="0.3">
      <c r="A378" t="s">
        <v>557</v>
      </c>
    </row>
    <row r="379" spans="1:1" x14ac:dyDescent="0.3">
      <c r="A379" t="s">
        <v>558</v>
      </c>
    </row>
    <row r="380" spans="1:1" x14ac:dyDescent="0.3">
      <c r="A380" t="s">
        <v>559</v>
      </c>
    </row>
    <row r="381" spans="1:1" x14ac:dyDescent="0.3">
      <c r="A381" t="s">
        <v>560</v>
      </c>
    </row>
    <row r="382" spans="1:1" x14ac:dyDescent="0.3">
      <c r="A382" t="s">
        <v>561</v>
      </c>
    </row>
    <row r="383" spans="1:1" x14ac:dyDescent="0.3">
      <c r="A383" t="s">
        <v>562</v>
      </c>
    </row>
    <row r="384" spans="1:1" x14ac:dyDescent="0.3">
      <c r="A384" t="s">
        <v>563</v>
      </c>
    </row>
    <row r="385" spans="1:1" x14ac:dyDescent="0.3">
      <c r="A385" t="s">
        <v>564</v>
      </c>
    </row>
    <row r="386" spans="1:1" x14ac:dyDescent="0.3">
      <c r="A386" t="s">
        <v>565</v>
      </c>
    </row>
    <row r="387" spans="1:1" x14ac:dyDescent="0.3">
      <c r="A387" t="s">
        <v>566</v>
      </c>
    </row>
    <row r="388" spans="1:1" x14ac:dyDescent="0.3">
      <c r="A388" t="s">
        <v>567</v>
      </c>
    </row>
    <row r="389" spans="1:1" x14ac:dyDescent="0.3">
      <c r="A389" t="s">
        <v>568</v>
      </c>
    </row>
    <row r="390" spans="1:1" x14ac:dyDescent="0.3">
      <c r="A390" t="s">
        <v>569</v>
      </c>
    </row>
    <row r="391" spans="1:1" x14ac:dyDescent="0.3">
      <c r="A391" t="s">
        <v>570</v>
      </c>
    </row>
    <row r="392" spans="1:1" x14ac:dyDescent="0.3">
      <c r="A392" t="s">
        <v>571</v>
      </c>
    </row>
    <row r="393" spans="1:1" x14ac:dyDescent="0.3">
      <c r="A393" t="s">
        <v>572</v>
      </c>
    </row>
    <row r="394" spans="1:1" x14ac:dyDescent="0.3">
      <c r="A394" t="s">
        <v>573</v>
      </c>
    </row>
    <row r="395" spans="1:1" x14ac:dyDescent="0.3">
      <c r="A395" t="s">
        <v>574</v>
      </c>
    </row>
    <row r="396" spans="1:1" x14ac:dyDescent="0.3">
      <c r="A396" t="s">
        <v>575</v>
      </c>
    </row>
    <row r="397" spans="1:1" x14ac:dyDescent="0.3">
      <c r="A397" t="s">
        <v>576</v>
      </c>
    </row>
    <row r="398" spans="1:1" x14ac:dyDescent="0.3">
      <c r="A398" t="s">
        <v>577</v>
      </c>
    </row>
    <row r="399" spans="1:1" x14ac:dyDescent="0.3">
      <c r="A399" t="s">
        <v>578</v>
      </c>
    </row>
    <row r="400" spans="1:1" x14ac:dyDescent="0.3">
      <c r="A400" t="s">
        <v>579</v>
      </c>
    </row>
    <row r="401" spans="1:1" x14ac:dyDescent="0.3">
      <c r="A401" t="s">
        <v>580</v>
      </c>
    </row>
    <row r="402" spans="1:1" x14ac:dyDescent="0.3">
      <c r="A402" t="s">
        <v>581</v>
      </c>
    </row>
    <row r="403" spans="1:1" x14ac:dyDescent="0.3">
      <c r="A403" t="s">
        <v>582</v>
      </c>
    </row>
    <row r="404" spans="1:1" x14ac:dyDescent="0.3">
      <c r="A404" t="s">
        <v>583</v>
      </c>
    </row>
    <row r="405" spans="1:1" x14ac:dyDescent="0.3">
      <c r="A405" t="s">
        <v>584</v>
      </c>
    </row>
    <row r="406" spans="1:1" x14ac:dyDescent="0.3">
      <c r="A406" t="s">
        <v>585</v>
      </c>
    </row>
    <row r="407" spans="1:1" x14ac:dyDescent="0.3">
      <c r="A407" t="s">
        <v>586</v>
      </c>
    </row>
    <row r="408" spans="1:1" x14ac:dyDescent="0.3">
      <c r="A408" t="s">
        <v>587</v>
      </c>
    </row>
    <row r="409" spans="1:1" x14ac:dyDescent="0.3">
      <c r="A409" t="s">
        <v>588</v>
      </c>
    </row>
    <row r="410" spans="1:1" x14ac:dyDescent="0.3">
      <c r="A410" t="s">
        <v>589</v>
      </c>
    </row>
    <row r="411" spans="1:1" x14ac:dyDescent="0.3">
      <c r="A411" t="s">
        <v>590</v>
      </c>
    </row>
    <row r="412" spans="1:1" x14ac:dyDescent="0.3">
      <c r="A412" t="s">
        <v>591</v>
      </c>
    </row>
    <row r="413" spans="1:1" x14ac:dyDescent="0.3">
      <c r="A413" t="s">
        <v>592</v>
      </c>
    </row>
    <row r="414" spans="1:1" x14ac:dyDescent="0.3">
      <c r="A414" t="s">
        <v>593</v>
      </c>
    </row>
    <row r="415" spans="1:1" x14ac:dyDescent="0.3">
      <c r="A415" t="s">
        <v>594</v>
      </c>
    </row>
    <row r="416" spans="1:1" x14ac:dyDescent="0.3">
      <c r="A416" t="s">
        <v>595</v>
      </c>
    </row>
    <row r="417" spans="1:1" x14ac:dyDescent="0.3">
      <c r="A417" t="s">
        <v>596</v>
      </c>
    </row>
    <row r="418" spans="1:1" x14ac:dyDescent="0.3">
      <c r="A418" t="s">
        <v>597</v>
      </c>
    </row>
    <row r="419" spans="1:1" x14ac:dyDescent="0.3">
      <c r="A419" t="s">
        <v>598</v>
      </c>
    </row>
    <row r="420" spans="1:1" x14ac:dyDescent="0.3">
      <c r="A420" t="s">
        <v>599</v>
      </c>
    </row>
    <row r="421" spans="1:1" x14ac:dyDescent="0.3">
      <c r="A421" t="s">
        <v>600</v>
      </c>
    </row>
    <row r="422" spans="1:1" x14ac:dyDescent="0.3">
      <c r="A422" t="s">
        <v>601</v>
      </c>
    </row>
    <row r="423" spans="1:1" x14ac:dyDescent="0.3">
      <c r="A423" t="s">
        <v>602</v>
      </c>
    </row>
    <row r="424" spans="1:1" x14ac:dyDescent="0.3">
      <c r="A424" t="s">
        <v>603</v>
      </c>
    </row>
    <row r="425" spans="1:1" x14ac:dyDescent="0.3">
      <c r="A425" t="s">
        <v>156</v>
      </c>
    </row>
    <row r="426" spans="1:1" x14ac:dyDescent="0.3">
      <c r="A426" t="s">
        <v>157</v>
      </c>
    </row>
    <row r="427" spans="1:1" x14ac:dyDescent="0.3">
      <c r="A427" t="s">
        <v>164</v>
      </c>
    </row>
  </sheetData>
  <sheetProtection algorithmName="SHA-512" hashValue="Aij6aoiAF3e4gtJzi5pxdOgTWuyvYmgEIJ5hlIHAeMAR+zoyLVndisKf8UKnnsXKzYeHc+miS+YtycNIu18v8w==" saltValue="kc8fYU3iSQdGAJB5YoREBQ==" spinCount="100000" sheet="1" objects="1" scenarios="1"/>
  <sortState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CJ18"/>
  <sheetViews>
    <sheetView zoomScaleNormal="100" workbookViewId="0">
      <selection activeCell="I3" sqref="I3"/>
    </sheetView>
  </sheetViews>
  <sheetFormatPr baseColWidth="10" defaultColWidth="10.6640625" defaultRowHeight="14.4" x14ac:dyDescent="0.3"/>
  <cols>
    <col min="1" max="1" width="34.5546875" style="56" customWidth="1"/>
    <col min="2" max="2" width="29.5546875" style="56" customWidth="1"/>
    <col min="3" max="74" width="10.6640625" style="56"/>
    <col min="75" max="75" width="15.44140625" style="56" customWidth="1"/>
    <col min="76" max="16384" width="10.6640625" style="56"/>
  </cols>
  <sheetData>
    <row r="2" spans="1:88" x14ac:dyDescent="0.3">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3">
      <c r="A3" s="56" t="str">
        <f>'Resumen General'!C5</f>
        <v>DEPARTAMENTO ADMINISTRATIVO DE LA FUNCION PUBLICA-DAFP</v>
      </c>
      <c r="B3" s="56" t="str">
        <f>'Resumen General'!C6</f>
        <v>JORGE IVAN DE CASTRO BARON</v>
      </c>
      <c r="C3" s="56">
        <f>+ABOGADOS!D11</f>
        <v>5</v>
      </c>
      <c r="D3" s="56">
        <f>+ABOGADOS!D12</f>
        <v>5</v>
      </c>
      <c r="E3" s="56">
        <f>+ABOGADOS!D13</f>
        <v>4</v>
      </c>
      <c r="F3" s="56">
        <f>+ABOGADOS!D14</f>
        <v>0</v>
      </c>
      <c r="G3" s="56">
        <f>+ABOGADOS!D17</f>
        <v>0</v>
      </c>
      <c r="H3" s="56">
        <f>+ABOGADOS!D18</f>
        <v>0</v>
      </c>
      <c r="I3" s="56">
        <f>+ABOGADOS!H10</f>
        <v>5</v>
      </c>
      <c r="J3" s="56">
        <f>+ABOGADOS!H11</f>
        <v>5</v>
      </c>
      <c r="K3" s="56">
        <f>+ABOGADOS!H12</f>
        <v>5</v>
      </c>
      <c r="L3" s="56">
        <f>+ABOGADOS!H17</f>
        <v>5</v>
      </c>
      <c r="M3" s="56">
        <f>+ABOGADOS!H18</f>
        <v>0</v>
      </c>
      <c r="N3" s="56">
        <f>+ABOGADOS!H19</f>
        <v>0</v>
      </c>
      <c r="O3" s="56">
        <f>+ABOGADOS!H20</f>
        <v>0</v>
      </c>
      <c r="P3" s="56">
        <f>+JUDICIALES!D11</f>
        <v>508</v>
      </c>
      <c r="Q3" s="56">
        <f>+JUDICIALES!D12</f>
        <v>499</v>
      </c>
      <c r="R3" s="56">
        <f>+JUDICIALES!D13</f>
        <v>0</v>
      </c>
      <c r="S3" s="56">
        <f>+JUDICIALES!D16</f>
        <v>76</v>
      </c>
      <c r="T3" s="56">
        <f>+JUDICIALES!D17</f>
        <v>35</v>
      </c>
      <c r="U3" s="56">
        <f>+JUDICIALES!D21</f>
        <v>847</v>
      </c>
      <c r="V3" s="56">
        <f>+JUDICIALES!D22</f>
        <v>18</v>
      </c>
      <c r="W3" s="56">
        <f>JUDICIALES!D28</f>
        <v>10</v>
      </c>
      <c r="X3" s="56">
        <f>JUDICIALES!D29</f>
        <v>10</v>
      </c>
      <c r="Y3" s="56">
        <f>JUDICIALES!D30</f>
        <v>1</v>
      </c>
      <c r="Z3" s="56">
        <f>JUDICIALES!D31</f>
        <v>0</v>
      </c>
      <c r="AA3" s="56">
        <f>JUDICIALES!D32</f>
        <v>0</v>
      </c>
      <c r="AB3" s="56">
        <f>+JUDICIALES!G9</f>
        <v>2</v>
      </c>
      <c r="AC3" s="56">
        <f>+JUDICIALES!G10</f>
        <v>2</v>
      </c>
      <c r="AD3" s="56">
        <f>+JUDICIALES!G11</f>
        <v>1</v>
      </c>
      <c r="AE3" s="56">
        <f>+JUDICIALES!G15</f>
        <v>499</v>
      </c>
      <c r="AF3" s="56">
        <f>+JUDICIALES!G16</f>
        <v>499</v>
      </c>
      <c r="AG3" s="56">
        <f>+JUDICIALES!G17</f>
        <v>0</v>
      </c>
      <c r="AH3" s="56">
        <f>+JUDICIALES!G18</f>
        <v>0</v>
      </c>
      <c r="AI3" s="56">
        <f>+JUDICIALES!G21</f>
        <v>1</v>
      </c>
      <c r="AJ3" s="56">
        <f>+JUDICIALES!G22</f>
        <v>316</v>
      </c>
      <c r="AK3" s="56">
        <f>+JUDICIALES!G23</f>
        <v>13</v>
      </c>
      <c r="AL3" s="56">
        <f>+JUDICIALES!G24</f>
        <v>169</v>
      </c>
      <c r="AM3" s="56">
        <f>+JUDICIALES!H21</f>
        <v>0</v>
      </c>
      <c r="AN3" s="56">
        <f>+JUDICIALES!H22</f>
        <v>316</v>
      </c>
      <c r="AO3" s="56">
        <f>+JUDICIALES!H23</f>
        <v>13</v>
      </c>
      <c r="AP3" s="56">
        <f>+JUDICIALES!H24</f>
        <v>169</v>
      </c>
      <c r="AQ3" s="56">
        <f>+PREJUDICIALES!D10</f>
        <v>1</v>
      </c>
      <c r="AR3" s="56">
        <f>+PREJUDICIALES!D11</f>
        <v>0</v>
      </c>
      <c r="AS3" s="56">
        <f>+PREJUDICIALES!D12</f>
        <v>0</v>
      </c>
      <c r="AT3" s="56">
        <f>+PREJUDICIALES!D13</f>
        <v>0</v>
      </c>
      <c r="AU3" s="56">
        <f>+PREJUDICIALES!D14</f>
        <v>0</v>
      </c>
      <c r="AV3" s="56">
        <f>+PREJUDICIALES!D17</f>
        <v>10</v>
      </c>
      <c r="AW3" s="56">
        <f>+PREJUDICIALES!D18</f>
        <v>14</v>
      </c>
      <c r="AX3" s="56">
        <f>+PREJUDICIALES!G12</f>
        <v>0</v>
      </c>
      <c r="AY3" s="56">
        <f>+PREJUDICIALES!G13</f>
        <v>10</v>
      </c>
      <c r="AZ3" s="56">
        <f>+ARBITRAMENTOS!D9</f>
        <v>0</v>
      </c>
      <c r="BA3" s="56">
        <f>+ARBITRAMENTOS!D10</f>
        <v>0</v>
      </c>
      <c r="BB3" s="56">
        <f>ARBITRAMENTOS!G9</f>
        <v>0</v>
      </c>
      <c r="BC3" s="56">
        <f>ARBITRAMENTOS!G10</f>
        <v>0</v>
      </c>
      <c r="BD3" s="56" t="str">
        <f>+PAGOS!D9</f>
        <v>Si</v>
      </c>
      <c r="BE3" s="56" t="str">
        <f>+PAGOS!D10</f>
        <v>Si</v>
      </c>
      <c r="BF3" s="57">
        <f>USUARIOS!D9</f>
        <v>45357</v>
      </c>
      <c r="BG3" s="57">
        <f>ABOGADOS!D7</f>
        <v>45357</v>
      </c>
      <c r="BH3" s="57">
        <f>JUDICIALES!D8</f>
        <v>45357</v>
      </c>
      <c r="BI3" s="56" t="str">
        <f>+USUARIOS!C19</f>
        <v>Hallazgo:
Criterio : "INSTRUCTIVO DEL SISTEMA ÚNICO DE GESTIÓN E INFORMACIÓN LITIGIOSA DEL ESTADO E-KOGUI PERFIL JEFE DE CONTROL INTERNO
V. 15. 3.4. FUNCIONES COMUNES PARA LOS USUARIOS DEL SISTEMA
Asistir a las jornadas de capacitación sobre el uso y alcance del Sistema Único de Gestión e Información Litigiosa del Estado e-KOGUI, que convoque la Agencia Nacional de Defensa Jurídica del Estado o el administrador del sistema en la entidad."
Condicion: Para el perfil de Jefe Financiero, en el periodo evaluado no se evidenció que hubiera recibido capacitación.
La jefe de la Oficina de Control Interno LUZ STELLA PATIÑO JURADO y un profesional de la OCI DAMIAN CAMILO VARGAS VARGAS, asistieron a capacitación de fecha 14/02/2023.
 El Jefe Jurídico no ha asistido a capacitaciones en la Agencia. Sin embargo, de manera oportuna, delega en los integrantes del Grupo de Defensa Judicial, la asistencia a esas conferencias y capacitaciones. 
Es importante mencionar en torno a las modificaciones de los roles de usuarios en el aplicativo, que en reunion desarrollada con la administradora del sistema esta ha solicitado al Grupo de Gestion Humana, un mejor  acompañamiento en todo lo relacionado con los cambios de personal para manterner actualizados los roles de los cuales no se tiene tanta comunicacion (Jefe Financiero,  Enlace de Pagos) y de esta forma se desarrollen las capacitaciones correspondientes.
Causa: Falta de un protocolo efectivo para garantizar que todos los roles clave, incluyendo el Jefe Financiero y el Jefe Jurídico, asistan a las capacitaciones necesarias. Aunque se han realizado esfuerzos para delegar la asistencia a las capacitaciones al Grupo de Defensa Judicial, esto no sustituye la importancia de que los usuarios  clave también reciban esta formación. Es crucial establecer y hacer cumplir dichos protocolos para asegurar que todos los miembros del equipo estén equipados con el conocimiento necesario para utilizar eficazmente el Sistema Único de Gestión e Información Litigiosa del Estado e-KOGUI.
Consecuencia:  La falta de capacitación, puede llevar a una comprensión insuficiente del Sistema Único de Gestión e Información Litigiosa del Estado e-KOGUI, lo que podría afectar la eficiencia y efectividad de su gestión. Esto podría resultar en decisiones menos informadas, una posible disminución en la productividad y un impacto negativo en la defensa jurídica del estado.
Se recomienda al Grupo de Gestion Humana,  incluir  alertas  con los cambios que se produzcan en los  profesionales  asignados a cada uno de los roles del aplicativo,  para articularse con el administrador de la entidad y se puedan actulizar los cambios generados.</v>
      </c>
      <c r="BJ3" s="56" t="str">
        <f>+ABOGADOS!C22</f>
        <v xml:space="preserve">Criterio: "INSTRUCTIVO DEL SISTEMA ÚNICO DE GESTIÓN E INFORMACIÓN LITIGIOSA DEL ESTADO E-KOGUI PERFIL JEFE DE CONTROL INTERNO”.  Numeral 6.3. Hoja abogados
Condición:
Abogados activos: el Auditado presenta “Sea lo primero señalar que el Grupo de Defensa judicial ha presentado algunos cambios en sus integrantes y para el periodo evaluado, quedando así:
Bibiana Mercedes Parra Ariza    Ninguna-retirada en enero de 2024
Víctor Hugo Calderon Jaramillo    Ninguna
Adriana Marcela Ortega Moreno Ninguna
Jose Humberto Quintana    Ninguna
Carlos David Platín del Castillo Aparecía activo en el sistema, pero se debió a un error en el sistema kogui, situación que fue subsanada con ayuda de la ANDJE, tras distintos requerimientos, que finalmente se superó con una reunión presencial en las instalaciones de la ANDJE.
De acuerdo al seguimiento desarrollado los abogados activos verificados cuentan con estudios y experiencia actualizada.
El Grupo de Defensa Judicial para el periodo evaluado, asistió a la siguiente capacion así:
• El Grupo de Defensa Judicial, para la vigencia calificada, asistió a la capacitación denominada “LEGALTECH: NUEVAS HERRAMIENTAS Y RETOS EN LA PROTECCIÓN DE DATOS PERSONALES / COMUNIDAD JURÍDICA DEL CONOCIMIENTO” dictada por la Agencia Nacional de Defensa Jurídica del Estado, el pasado 26 de octubre de 2023.
Respecto al punto especifico del Director Jurídico, no se cuenta con soportes de capacitaciones a las que haya asistido. Sin embargo, de manera oportuna, delega en los integrantes del Grupo de Defensa Judicial, la asistencia a esas conferencias y capacitaciones. 
Los usuarios cuentan con un correo electrónico actualizado, así mismo los usuarios desactivados presentaron rebote de correo electrónico lo que sugiere su desactivación en el área de Talento humano.
Causa : hubo un problema con el sistema E-KOGUI que resultó en la aparición de Carlos David Platín del Castillo como activo en el sistema, a pesar de que no estaba activo en la entidad. Este error en el sistema pudo haber causado una discrepancia en los datos.
Consecuencia: Este error en el sistema podría haber llevado a una sobreestimación del número de abogados activos en la entidad. Lo que podría haber afectado la precisión de los datos sobre los abogados activos e inactivos.
Es importante corregir estos errores en el sistema para asegurar la precisión de los datos. También es crucial mantener actualizada la información de los abogados, incluyendo su estado de actividad, estudios, experiencia y capacitaciones. Esto permitirá a la entidad tener una visión clara y precisa de su personal jurídico.
Por último, es importante notar que la falta de soportes de capacitaciones para el Director Jurídico podría ser una oportunidad de mejora. 
</v>
      </c>
      <c r="BK3" s="56" t="str">
        <f>+JUDICIALES!F28</f>
        <v>Hallazgo
Criterio: "INSTRUCTIVO DEL SISTEMA ÚNICO DE GESTIÓN E INFORMACIÓN LITIGIOSA DEL ESTADO E-KOGUI PERFIL JEFE DE CONTROL INTERNO”.  6.4. Hoja Judiciales
Condición: 
PROCESOS ACTIVOS:  
A la fecha de la consulta (06/03/2024), E-kogui registra con con fecha de registro anterior al 15/12/2023, 499 procesos judiciales activos, los cuales, al contrastar con la base de activos del Grupo de Defensa Judicial, presentan un total de 508 procesos, existiendo una diferencia de 9 procesos.  Con base en lo anterior, la administradora de la entidad, explica que algunos datos registran “
1. 11001032500020180102500. El proceso a fecha 31 de diciembre de 2023 figuraba como activo en el sistema, se anexa constancia, en la que figura que fue terminado en marzo de 2024. 
2. 11001032500020180110200. El proceso a fecha 31 de diciembre de 2023 figuraba como activo en el sistema, se anexa constancia, en la que figura que fue terminado en marzo de 2024. 
3. 11001032500020230007800. El proceso está activo desde noviembre de 2023. La observación corresponde a un dato que no corresponde a la realidad del sistema conforme a la evidencia que se adjunta.
4. 11001032500020230019700. El proceso está activo desde octubre de 2023. La observación corresponde a un dato que no corresponde a la realidad del sistema conforme a la evidencia que se adjunta.
5. 11001334205020230021100. El proceso está activo desde agosto de 2023. La observación corresponde a un dato que no corresponde a la realidad del sistema conforme a la evidencia que se adjunta.
6. 15001333300420230015800. El proceso está activo desde diciembre de 2023. La observación de la OCI puede ser generada por estar en un corte posterior, esto es la base de datos que se descarga desde el perfil de Control Interno, generalmente tiene un corte a mediados de diciembre y mi corte es diciembre de 2023.
7. 19001333300820230022500. El proceso está activo desde diciembre de 2023. La observación de la OCI puede ser generada por estar en un corte posterior, esto es la base de datos que se descarga desde el perfil de Control Interno, generalmente tiene un corte a mediados de diciembre y mi corte es diciembre de 2023.
8. 68001333300720230016800. El proceso está activo desde diciembre de 2023. La observación de la OCI puede ser generada por estar en un corte posterior, esto es la base de datos que se descarga desde el perfil de Control Interno, generalmente tiene un corte a mediados de diciembre y mi corte es diciembre de 2023.
9. 11001310501420040109901. El proceso fue cerrado en enero de 2024, teniendo en cuenta que se generó el pago de la sentencia, situación que se relacionó en el capítulo de pago de sentencias judiciales. El proceso estuvo activo en la vigencia evaluada.”
PROCESOS TERMINADOS: 
Para el segundo semestre del 2023, una vez descargadas las bases correspondientes a procesos terminados con fecha  6/03/2024 del aplicativo E-kogui , jurídica presenta 76, los cuales al contrastar con la base de terminados según el aplicativo E-kogui se observaron 35 con Fecha de la Actuación de Terminación del Proceso segundo semestre del 2023, información que generó una diferencia de 41 procesos, identificando 12 procesos relacionados del primer semestre del año 2023 y 29 procesos sin registro de la Fecha de la Actuación de Terminación del Proceso en la base presentada por jurídica, es importante mencionar que los 35 procesos identificados por esta oficina, fueron encontrados en la base de jurídica lo que sugiere que los 41 procesos de diferencia no corresponden a la vigencia evaluada.
Así mismo se presentaron 18 procesos activos en E-kogui con estado terminado, por lo que se recomienda analizar la pertinencia de dar por terminado estos procesos.
PROCESOS TERMINADOS QUE FUERON ANALIZADOS (10): 
La muestra aleatoria de la aplicación arrojo 10 procesos para analizar de los cuales los 10 presentaron terminación con ejecutoria con solamente un proceso desfavorable en segunda instancia (25000232500019990390901). 
PROCESO DE MAS DE 33000 SMMLV CON PIEZA DE LA DEMANDA:
El Grupo de Defensa Judicial, señala que el proceso No. 25000234100020130263500, el cual se encuentra identificado en E-kogui con el No. 606711, no cuenta con la pieza de la demanda, por cuanto fue migrado por E-kogui y los documentos que reposan allí son los que la misma ANDJE subió sin que las partes en contienda pudieran interferir.  
CALIFICACION DEL RIESGO 
Se evidenció en el reporte de procesos activos, en calidad de demandados 499 procesos de los cuales todos tienen su calificación del riesgo, por lo tanto, se recomienda continuar con el seguimiento y control de los procesos. 
PROVISIÓN CONTABLE
Frente a la provisión contable de los 499 procesos solamente 1 (68001333301420150027000) posee una probabilidad de perder el caso alta, sin embargo, cuenta con su provisión contable lo cual refleja el adecuado seguimiento por parte del Grupo de Defensa Jurídica.
Causa: La generación de una nueva base de datos por parte del Grupo de defensa juridica.
Consecuencia: Datos mucho mas ajustados a las bases generadas desde el Usuario de Jefe de Control Interno.</v>
      </c>
      <c r="BL3" s="56" t="str">
        <f>+PREJUDICIALES!F17</f>
        <v>Frente a las conciliaciones extrajudiciales en el segundo semestre de 2023, NO se evidencian (0) procesos activos en este periodo, así como los registrados desde periodos anteriores con estado activo (fecha del reporte E-kogui 07 de marzo del 2023), sin embargo, jurídica Argumenta “Para la vigencia evaluada, esto es segundo semestre de 2023, efectivamente existieron 10 conciliaciones prejudiciales, 4 de ellas presentaron duplicidad en el sistema, teniendo en cuenta que varias entidades las registran posteriormente y nos vinculan, sin embargo, se subsana registrándoles la actuación que corresponda, generalmente, que la audiencia fue fallida. Ahora bien, es importante recordar que, conforme a la tabla remitida, para el día 31 de diciembre de 2023, solamente se tenía una conciliación prejudicial activa.” Por lo que la diferencia es de un (1) solo proceso.</v>
      </c>
      <c r="BM3" s="56" t="str">
        <f>+ARBITRAMENTOS!C13</f>
        <v>Para la vigencia evaluada el Departamento Administrativo de la Función Pública no hizo parte de ningún arbitramento.</v>
      </c>
      <c r="BN3" s="56" t="str">
        <f>+PAGOS!F8</f>
        <v xml:space="preserve">Para la vigencia evaluada el Departamento Administrativo de la Función Pública, efectuó el pago de la siguiente sentencia judicial acorde con lo repeportado por la administradora del sistema:
11001310501420040109901. 2004-11-22 ORDINARIO LABORAL ORDINARIO LABORAL DEMANDADO LUIS JORGE ALVAREZ PEÑA 
Se anexan soportes de pago:
1. VF_Reporte_CálculoActuarial_DAFP2023
2. DOCUMENTOS SEÑOR LUIS ALVAREZ PEÑA
3. 2023-12-14_Resolucion_828
4. Notificación_resolución_pago
5. 2023-12-28_pago_344923
6. 2023-12-28_pago_345023
</v>
      </c>
      <c r="BO3" s="56" t="str">
        <f>'Resumen General'!B26</f>
        <v>La Oficina de Control Interno de Función Pública, una vez efectuada la verificación al cumplimiento de las obligaciones establecidas en el artículo 2.2.3.4.1.14 del Decreto 1069 de 2015, concluye que la entidad ha efectuado el registro de abogados y usuarios activos en el sistema, concluyendo lo siguiente:
1.La falta de un protocolo efectivo para garantizar que todos los usuarios del sistema, incluyendo el Jefe Financiero y el Jefe Jurídico, asistan a las capacitaciones necesarias del Sistema Único de Gestión e Información Litigiosa del Estado e-KOGUI, ha llevado a una comprensión insuficiente del sistema. Aunque se han realizado esfuerzos para delegar la asistencia a las capacitaciones al Grupo de Defensa Judicial, esto no sustituye la importancia de que los roles clave (Jefe Financiero y Jefe Jurídico) también reciban esta formación.
2. Así mismo, se recomienda al Grupo de Gestión Humana incluir alertas con los cambios que se produzcan en los profesionales asignados a cada uno de los roles del aplicativo, para articularse con el administrador de la entidad y actualizar los cambios generados. Esto permitirá mantener actualizados los roles y desarrollar las capacitaciones correspondientes, asegurando que todos los miembros del equipo estén equipados con el conocimiento necesario para utilizar eficazmente el sistema.
3. Con relación, a las diferencias presentadas entre los procesos judiciales registrados en E-kogui y la base de datos del Grupo de Defensa Judicial, se resalta el cambio de puntos de control desarrollados con las bases de datos suministradas, los cuales generaron datos muy similares a los registrados en el aplicativo, sin embargo, se reitera continuar con el seguimiento para que la información sea coherente, tanto en los procesos activos como en los terminados y establecer las acciones correctivas que sean necesarias para eliminar la causa que origina dicha situación.
4.En relación con los procesos en E-kogui con calificación del riesgo, se resalta el seguimiento desarrollado por parte de los abogados del Grupo, por lo que se recomienda continuar con el registro de dicha calificación oportunamente.  
5. En el periodo evaluado no se presentaron procesos arbitrales, y se efectuaron pagos con cargo a procesos judiciales uno (1).   
6. Si bien es cierto la entidad ha mejorado en la gestión del aplicativo Ekogui, aún se presentan diferencias frente algunos criterios de evaluación por lo que se recomienda continuar con las acciones de mejora correspondientes para seguir disminuyendo estas diferencias.</v>
      </c>
      <c r="BP3" s="56" t="str">
        <f>USUARIOS!C20</f>
        <v>Si</v>
      </c>
      <c r="BQ3" s="56" t="str">
        <f>ABOGADOS!D26</f>
        <v>Si</v>
      </c>
      <c r="BR3" s="56" t="str">
        <f>JUDICIALES!H34</f>
        <v>No</v>
      </c>
      <c r="BS3" s="56" t="str">
        <f>PREJUDICIALES!G23</f>
        <v>No</v>
      </c>
      <c r="BT3" s="56" t="str">
        <f>ARBITRAMENTOS!D17</f>
        <v>N/A</v>
      </c>
      <c r="BU3" s="56" t="str">
        <f>PAGOS!G11</f>
        <v>No</v>
      </c>
      <c r="BV3" s="56" t="str">
        <f>'Resumen General'!C30</f>
        <v>Si</v>
      </c>
      <c r="BW3" s="56" t="str">
        <f>'COMITES DE CONCILIACION'!D9</f>
        <v>Si</v>
      </c>
      <c r="BX3" s="56" t="str">
        <f>'COMITES DE CONCILIACION'!D10</f>
        <v>Si</v>
      </c>
      <c r="BY3" s="56" t="str">
        <f>'COMITES DE CONCILIACION'!F8</f>
        <v xml:space="preserve">Criterio: "INSTRUCTIVO DEL SISTEMA ÚNICO DE GESTIÓN E INFORMACIÓN LITIGIOSA DEL ESTADO E-KOGUI PERFIL JEFE DE CONTROL INTERNO”. 6.7. Hoja comités de conciliación
Condición: Si bien es cierto la entidad registra a través del aplicativo las sesiones del comité de conciliación, con la evidencia suministrada se pudo identificar una mayor gestión desarrollada por parte del comité que la registrada dentro del e-kogui.
De igual forma si se elaboran fichas de conciliación Judiciales, extrajudiciales o arbitrales a través del E-kogui (creación, terminación y conclusión).
Causa: Discrepancia entre las gestiones realizadas por el comité de conciliación y las reportadas en el sistema E-kogui .
Consecuencia: Estas diferencias afectan la precisión de los informes. Por lo tanto, es esencial asegurar que todas las actividades del comité estén correctamente registradas en el sistema E-kogui en los periodos establecidos.
</v>
      </c>
      <c r="BZ3" s="56" t="str">
        <f>'COMITES DE CONCILIACION'!G11</f>
        <v>No</v>
      </c>
    </row>
    <row r="12" spans="1:88" x14ac:dyDescent="0.3">
      <c r="A12" s="59" t="s">
        <v>36</v>
      </c>
      <c r="B12" s="59" t="s">
        <v>15</v>
      </c>
      <c r="C12" s="59" t="s">
        <v>16</v>
      </c>
      <c r="D12" s="59" t="s">
        <v>6</v>
      </c>
      <c r="E12" s="59" t="s">
        <v>7</v>
      </c>
      <c r="F12" s="59" t="s">
        <v>17</v>
      </c>
      <c r="G12" s="59" t="s">
        <v>73</v>
      </c>
    </row>
    <row r="13" spans="1:88" x14ac:dyDescent="0.3">
      <c r="A13" s="56" t="str">
        <f t="shared" ref="A13:A18" si="0">$A$3</f>
        <v>DEPARTAMENTO ADMINISTRATIVO DE LA FUNCION PUBLICA-DAFP</v>
      </c>
      <c r="B13" s="56" t="s">
        <v>0</v>
      </c>
      <c r="C13" s="56" t="str">
        <f>USUARIOS!C12</f>
        <v>Si</v>
      </c>
      <c r="D13" s="58">
        <f>USUARIOS!D12</f>
        <v>45201</v>
      </c>
      <c r="E13" s="56" t="str">
        <f>USUARIOS!E12</f>
        <v>DIMERLEY ALVINO BOLAÑOS</v>
      </c>
      <c r="F13" s="58">
        <f>USUARIOS!F12</f>
        <v>0</v>
      </c>
      <c r="G13" s="56" t="str">
        <f>USUARIOS!G12</f>
        <v>DESACTUALIZADO</v>
      </c>
    </row>
    <row r="14" spans="1:88" x14ac:dyDescent="0.3">
      <c r="A14" s="56" t="str">
        <f t="shared" si="0"/>
        <v>DEPARTAMENTO ADMINISTRATIVO DE LA FUNCION PUBLICA-DAFP</v>
      </c>
      <c r="B14" s="56" t="s">
        <v>1</v>
      </c>
      <c r="C14" s="56" t="str">
        <f>USUARIOS!C13</f>
        <v>Si</v>
      </c>
      <c r="D14" s="58">
        <f>USUARIOS!D13</f>
        <v>43502</v>
      </c>
      <c r="E14" s="56" t="str">
        <f>USUARIOS!E13</f>
        <v xml:space="preserve">ARMANDO LOPEZ CORTES </v>
      </c>
      <c r="F14" s="58">
        <f>USUARIOS!F13</f>
        <v>0</v>
      </c>
      <c r="G14" s="56" t="str">
        <f>USUARIOS!G13</f>
        <v>DESACTUALIZADO</v>
      </c>
    </row>
    <row r="15" spans="1:88" x14ac:dyDescent="0.3">
      <c r="A15" s="56" t="str">
        <f t="shared" si="0"/>
        <v>DEPARTAMENTO ADMINISTRATIVO DE LA FUNCION PUBLICA-DAFP</v>
      </c>
      <c r="B15" s="56" t="s">
        <v>2</v>
      </c>
      <c r="C15" s="56" t="str">
        <f>USUARIOS!C14</f>
        <v>Si</v>
      </c>
      <c r="D15" s="58">
        <f>USUARIOS!D14</f>
        <v>43599</v>
      </c>
      <c r="E15" s="56" t="str">
        <f>USUARIOS!E14</f>
        <v xml:space="preserve">YENNY MARCELA HERRERA MARTINEZ </v>
      </c>
      <c r="F15" s="58">
        <f>USUARIOS!F14</f>
        <v>44806</v>
      </c>
      <c r="G15" s="56" t="str">
        <f>USUARIOS!G14</f>
        <v/>
      </c>
    </row>
    <row r="16" spans="1:88" x14ac:dyDescent="0.3">
      <c r="A16" s="56" t="str">
        <f t="shared" si="0"/>
        <v>DEPARTAMENTO ADMINISTRATIVO DE LA FUNCION PUBLICA-DAFP</v>
      </c>
      <c r="B16" s="56" t="s">
        <v>3</v>
      </c>
      <c r="C16" s="56" t="str">
        <f>USUARIOS!C15</f>
        <v>Si</v>
      </c>
      <c r="D16" s="58">
        <f>USUARIOS!D15</f>
        <v>42198</v>
      </c>
      <c r="E16" s="56" t="str">
        <f>USUARIOS!E15</f>
        <v>LUZ STELLA PATIÑO JURADO</v>
      </c>
      <c r="F16" s="58">
        <f>USUARIOS!F15</f>
        <v>44971</v>
      </c>
      <c r="G16" s="56" t="str">
        <f>USUARIOS!G15</f>
        <v/>
      </c>
    </row>
    <row r="17" spans="1:7" x14ac:dyDescent="0.3">
      <c r="A17" s="56" t="str">
        <f t="shared" si="0"/>
        <v>DEPARTAMENTO ADMINISTRATIVO DE LA FUNCION PUBLICA-DAFP</v>
      </c>
      <c r="B17" s="56" t="s">
        <v>4</v>
      </c>
      <c r="C17" s="56" t="str">
        <f>USUARIOS!C16</f>
        <v>Si</v>
      </c>
      <c r="D17" s="58">
        <f>USUARIOS!D16</f>
        <v>44001</v>
      </c>
      <c r="E17" s="56" t="str">
        <f>USUARIOS!E16</f>
        <v>VICTOR HUGO CALDERON JARAMILLO</v>
      </c>
      <c r="F17" s="58">
        <f>USUARIOS!F16</f>
        <v>45225</v>
      </c>
      <c r="G17" s="56" t="str">
        <f>USUARIOS!G16</f>
        <v/>
      </c>
    </row>
    <row r="18" spans="1:7" x14ac:dyDescent="0.3">
      <c r="A18" s="56" t="str">
        <f t="shared" si="0"/>
        <v>DEPARTAMENTO ADMINISTRATIVO DE LA FUNCION PUBLICA-DAFP</v>
      </c>
      <c r="B18" s="56" t="s">
        <v>5</v>
      </c>
      <c r="C18" s="56" t="str">
        <f>USUARIOS!C17</f>
        <v>Si</v>
      </c>
      <c r="D18" s="58">
        <f>USUARIOS!D17</f>
        <v>44118</v>
      </c>
      <c r="E18" s="56" t="str">
        <f>USUARIOS!E17</f>
        <v xml:space="preserve">ADRIANA MARCELA ORTEGA </v>
      </c>
      <c r="F18" s="58">
        <f>USUARIOS!F17</f>
        <v>45225</v>
      </c>
      <c r="G18" s="56" t="str">
        <f>USUARIOS!G17</f>
        <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T20"/>
  <sheetViews>
    <sheetView topLeftCell="A16" zoomScaleNormal="100" workbookViewId="0">
      <selection activeCell="C20" sqref="C20"/>
    </sheetView>
  </sheetViews>
  <sheetFormatPr baseColWidth="10" defaultColWidth="11.44140625" defaultRowHeight="14.4" x14ac:dyDescent="0.3"/>
  <cols>
    <col min="1" max="1" width="6.44140625" style="1" customWidth="1"/>
    <col min="2" max="2" width="34.33203125" style="1" customWidth="1"/>
    <col min="3" max="3" width="13.33203125" style="1" customWidth="1"/>
    <col min="4" max="4" width="27.44140625" style="1" customWidth="1"/>
    <col min="5" max="5" width="57.44140625" style="1" customWidth="1"/>
    <col min="6" max="6" width="30.109375" style="1" customWidth="1"/>
    <col min="7" max="7" width="15.6640625" style="1" customWidth="1"/>
    <col min="8" max="9" width="11.44140625" style="34"/>
    <col min="10" max="10" width="11.88671875" style="34" bestFit="1" customWidth="1"/>
    <col min="11" max="19" width="11.44140625" style="1"/>
    <col min="20" max="20" width="0" style="1" hidden="1" customWidth="1"/>
    <col min="21" max="16384" width="11.44140625" style="1"/>
  </cols>
  <sheetData>
    <row r="5" spans="2:20" ht="15" thickBot="1" x14ac:dyDescent="0.35"/>
    <row r="6" spans="2:20" x14ac:dyDescent="0.3">
      <c r="B6" s="10"/>
      <c r="C6" s="11"/>
      <c r="D6" s="11"/>
      <c r="E6" s="11"/>
      <c r="F6" s="11"/>
      <c r="G6" s="12"/>
    </row>
    <row r="7" spans="2:20" ht="21" x14ac:dyDescent="0.4">
      <c r="B7" s="97" t="s">
        <v>100</v>
      </c>
      <c r="C7" s="98"/>
      <c r="D7" s="98"/>
      <c r="E7" s="98"/>
      <c r="F7" s="98"/>
      <c r="G7" s="99"/>
      <c r="T7" s="1" t="s">
        <v>12</v>
      </c>
    </row>
    <row r="8" spans="2:20" ht="15" thickBot="1" x14ac:dyDescent="0.35">
      <c r="B8" s="13"/>
      <c r="D8" s="105" t="s">
        <v>136</v>
      </c>
      <c r="E8" s="105"/>
      <c r="G8" s="14"/>
      <c r="T8" s="1" t="s">
        <v>13</v>
      </c>
    </row>
    <row r="9" spans="2:20" ht="15" thickBot="1" x14ac:dyDescent="0.35">
      <c r="B9" s="103" t="s">
        <v>158</v>
      </c>
      <c r="C9" s="104"/>
      <c r="D9" s="86">
        <v>45357</v>
      </c>
      <c r="G9" s="14"/>
      <c r="T9" s="1" t="s">
        <v>14</v>
      </c>
    </row>
    <row r="10" spans="2:20" ht="15" thickBot="1" x14ac:dyDescent="0.35">
      <c r="B10" s="13" t="s">
        <v>138</v>
      </c>
      <c r="G10" s="54">
        <v>43545</v>
      </c>
    </row>
    <row r="11" spans="2:20" x14ac:dyDescent="0.3">
      <c r="B11" s="78" t="s">
        <v>15</v>
      </c>
      <c r="C11" s="79" t="s">
        <v>16</v>
      </c>
      <c r="D11" s="80" t="s">
        <v>6</v>
      </c>
      <c r="E11" s="79" t="s">
        <v>7</v>
      </c>
      <c r="F11" s="79" t="s">
        <v>17</v>
      </c>
      <c r="G11" s="81" t="s">
        <v>73</v>
      </c>
    </row>
    <row r="12" spans="2:20" x14ac:dyDescent="0.3">
      <c r="B12" s="19" t="s">
        <v>0</v>
      </c>
      <c r="C12" s="64" t="s">
        <v>12</v>
      </c>
      <c r="D12" s="65">
        <v>45201</v>
      </c>
      <c r="E12" s="64" t="s">
        <v>640</v>
      </c>
      <c r="F12" s="65"/>
      <c r="G12" s="66" t="str">
        <f t="shared" ref="G12:G15" si="0">+IF(C12="Si",IF(F12&lt;$G$10,"DESACTUALIZADO",""),"")</f>
        <v>DESACTUALIZADO</v>
      </c>
      <c r="H12" s="34">
        <f t="shared" ref="H12:H17" si="1">+IF(C12="N/A",1,0)</f>
        <v>0</v>
      </c>
      <c r="I12" s="34">
        <f t="shared" ref="I12:I17" si="2">+IF(C12="Si",1,0)</f>
        <v>1</v>
      </c>
      <c r="J12" s="34">
        <f t="shared" ref="J12:J17" si="3">+IF(C12="No",1,0)</f>
        <v>0</v>
      </c>
    </row>
    <row r="13" spans="2:20" x14ac:dyDescent="0.3">
      <c r="B13" s="19" t="s">
        <v>1</v>
      </c>
      <c r="C13" s="64" t="s">
        <v>12</v>
      </c>
      <c r="D13" s="65">
        <v>43502</v>
      </c>
      <c r="E13" s="64" t="s">
        <v>641</v>
      </c>
      <c r="F13" s="65"/>
      <c r="G13" s="66" t="str">
        <f t="shared" si="0"/>
        <v>DESACTUALIZADO</v>
      </c>
      <c r="H13" s="34">
        <f t="shared" si="1"/>
        <v>0</v>
      </c>
      <c r="I13" s="34">
        <f t="shared" si="2"/>
        <v>1</v>
      </c>
      <c r="J13" s="34">
        <f t="shared" si="3"/>
        <v>0</v>
      </c>
    </row>
    <row r="14" spans="2:20" x14ac:dyDescent="0.3">
      <c r="B14" s="19" t="s">
        <v>2</v>
      </c>
      <c r="C14" s="64" t="s">
        <v>12</v>
      </c>
      <c r="D14" s="65">
        <v>43599</v>
      </c>
      <c r="E14" s="64" t="s">
        <v>642</v>
      </c>
      <c r="F14" s="65">
        <v>44806</v>
      </c>
      <c r="G14" s="66" t="str">
        <f t="shared" si="0"/>
        <v/>
      </c>
      <c r="H14" s="34">
        <f t="shared" si="1"/>
        <v>0</v>
      </c>
      <c r="I14" s="34">
        <f t="shared" si="2"/>
        <v>1</v>
      </c>
      <c r="J14" s="34">
        <f t="shared" si="3"/>
        <v>0</v>
      </c>
      <c r="T14" s="38">
        <v>43545</v>
      </c>
    </row>
    <row r="15" spans="2:20" x14ac:dyDescent="0.3">
      <c r="B15" s="19" t="s">
        <v>3</v>
      </c>
      <c r="C15" s="64" t="s">
        <v>12</v>
      </c>
      <c r="D15" s="89">
        <v>42198</v>
      </c>
      <c r="E15" s="64" t="s">
        <v>643</v>
      </c>
      <c r="F15" s="65">
        <v>44971</v>
      </c>
      <c r="G15" s="66" t="str">
        <f t="shared" si="0"/>
        <v/>
      </c>
      <c r="H15" s="34">
        <f t="shared" si="1"/>
        <v>0</v>
      </c>
      <c r="I15" s="34">
        <f t="shared" si="2"/>
        <v>1</v>
      </c>
      <c r="J15" s="34">
        <f t="shared" si="3"/>
        <v>0</v>
      </c>
    </row>
    <row r="16" spans="2:20" x14ac:dyDescent="0.3">
      <c r="B16" s="19" t="s">
        <v>4</v>
      </c>
      <c r="C16" s="64" t="s">
        <v>12</v>
      </c>
      <c r="D16" s="90">
        <v>44001</v>
      </c>
      <c r="E16" s="64" t="s">
        <v>644</v>
      </c>
      <c r="F16" s="91">
        <v>45225</v>
      </c>
      <c r="G16" s="66" t="str">
        <f t="shared" ref="G16:G17" si="4">+IF(C16="Si",IF(F16&lt;$G$10,"DESACTUALIZADO",""),"")</f>
        <v/>
      </c>
      <c r="H16" s="34">
        <f t="shared" si="1"/>
        <v>0</v>
      </c>
      <c r="I16" s="34">
        <f t="shared" si="2"/>
        <v>1</v>
      </c>
      <c r="J16" s="34">
        <f t="shared" si="3"/>
        <v>0</v>
      </c>
    </row>
    <row r="17" spans="2:10" ht="15" thickBot="1" x14ac:dyDescent="0.35">
      <c r="B17" s="82" t="s">
        <v>5</v>
      </c>
      <c r="C17" s="83" t="s">
        <v>12</v>
      </c>
      <c r="D17" s="84">
        <v>44118</v>
      </c>
      <c r="E17" s="83" t="s">
        <v>645</v>
      </c>
      <c r="F17" s="92">
        <v>45225</v>
      </c>
      <c r="G17" s="85" t="str">
        <f t="shared" si="4"/>
        <v/>
      </c>
      <c r="H17" s="34">
        <f t="shared" si="1"/>
        <v>0</v>
      </c>
      <c r="I17" s="34">
        <f t="shared" si="2"/>
        <v>1</v>
      </c>
      <c r="J17" s="34">
        <f t="shared" si="3"/>
        <v>0</v>
      </c>
    </row>
    <row r="18" spans="2:10" ht="15" thickBot="1" x14ac:dyDescent="0.35">
      <c r="B18" s="13"/>
      <c r="G18" s="14"/>
    </row>
    <row r="19" spans="2:10" ht="94.5" customHeight="1" thickBot="1" x14ac:dyDescent="0.35">
      <c r="B19" s="77" t="s">
        <v>86</v>
      </c>
      <c r="C19" s="100" t="s">
        <v>648</v>
      </c>
      <c r="D19" s="101"/>
      <c r="E19" s="101"/>
      <c r="F19" s="101"/>
      <c r="G19" s="102"/>
    </row>
    <row r="20" spans="2:10" ht="15" thickBot="1" x14ac:dyDescent="0.35">
      <c r="B20" s="75" t="s">
        <v>165</v>
      </c>
      <c r="C20" s="76" t="s">
        <v>12</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53" priority="28" operator="containsText" text="N/A">
      <formula>NOT(ISERROR(SEARCH("N/A",C12)))</formula>
    </cfRule>
  </conditionalFormatting>
  <conditionalFormatting sqref="C19:C20">
    <cfRule type="containsBlanks" dxfId="52" priority="6">
      <formula>LEN(TRIM(C19))=0</formula>
    </cfRule>
  </conditionalFormatting>
  <conditionalFormatting sqref="C20">
    <cfRule type="containsText" dxfId="51" priority="5" operator="containsText" text="N/A">
      <formula>NOT(ISERROR(SEARCH("N/A",C20)))</formula>
    </cfRule>
  </conditionalFormatting>
  <conditionalFormatting sqref="C12:F17">
    <cfRule type="containsBlanks" dxfId="50" priority="30">
      <formula>LEN(TRIM(C12))=0</formula>
    </cfRule>
  </conditionalFormatting>
  <conditionalFormatting sqref="D9">
    <cfRule type="containsBlanks" dxfId="49" priority="35">
      <formula>LEN(TRIM(D9))=0</formula>
    </cfRule>
  </conditionalFormatting>
  <conditionalFormatting sqref="D12:F12 D13:D17">
    <cfRule type="expression" dxfId="48" priority="24">
      <formula>OR($C$12="No",$C$12="N/A")</formula>
    </cfRule>
  </conditionalFormatting>
  <conditionalFormatting sqref="D13:F13">
    <cfRule type="expression" dxfId="47" priority="21">
      <formula>OR($C$13="No",$C$13="N/A")</formula>
    </cfRule>
  </conditionalFormatting>
  <conditionalFormatting sqref="D14:F14">
    <cfRule type="expression" dxfId="46" priority="23">
      <formula>OR($C$14="No",$C$14="N/A")</formula>
    </cfRule>
  </conditionalFormatting>
  <conditionalFormatting sqref="D15:F15">
    <cfRule type="expression" dxfId="45" priority="19">
      <formula>OR($C$15="No",$C$15="N/A")</formula>
    </cfRule>
  </conditionalFormatting>
  <conditionalFormatting sqref="D16:F16">
    <cfRule type="expression" dxfId="44" priority="18">
      <formula>OR($C$16="No",$C$16="N/A")</formula>
    </cfRule>
  </conditionalFormatting>
  <conditionalFormatting sqref="D17:F17">
    <cfRule type="expression" dxfId="43" priority="17">
      <formula>OR($C$17="No",$C$17="N/A")</formula>
    </cfRule>
  </conditionalFormatting>
  <conditionalFormatting sqref="F13:F17">
    <cfRule type="expression" dxfId="42" priority="7">
      <formula>OR($C$12="No",$C$12="N/A")</formula>
    </cfRule>
  </conditionalFormatting>
  <dataValidations xWindow="321" yWindow="708" count="8">
    <dataValidation type="date" showInputMessage="1" showErrorMessage="1" promptTitle="Fecha de Generacion del Reporte" prompt="Indique la fecha en que genera o elabora este reporte de Usuarios Activos  No Abogados. Puede ser la fecha de descarga de la Informacion." sqref="D9">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formula1>$T$7:$T$9</formula1>
    </dataValidation>
    <dataValidation showInputMessage="1" showErrorMessage="1" sqref="E12 E14:E17"/>
    <dataValidation showInputMessage="1" showErrorMessage="1" errorTitle="Fecha invalida" error="La fecha debe estar entre el 01/01/2011 y el 31/03/2022" sqref="E13"/>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W27"/>
  <sheetViews>
    <sheetView showGridLines="0" topLeftCell="B7" zoomScale="85" zoomScaleNormal="85" workbookViewId="0">
      <selection activeCell="C22" sqref="C22:H25"/>
    </sheetView>
  </sheetViews>
  <sheetFormatPr baseColWidth="10" defaultColWidth="11.44140625" defaultRowHeight="14.4" x14ac:dyDescent="0.3"/>
  <cols>
    <col min="1" max="1" width="3.88671875" style="1" customWidth="1"/>
    <col min="2" max="2" width="11.44140625" style="1"/>
    <col min="3" max="3" width="61.109375" style="1" customWidth="1"/>
    <col min="4" max="4" width="20.88671875" style="1" customWidth="1"/>
    <col min="5" max="5" width="15" style="1" customWidth="1"/>
    <col min="6" max="6" width="12" style="1" customWidth="1"/>
    <col min="7" max="7" width="48" style="1" customWidth="1"/>
    <col min="8" max="8" width="25.44140625" style="1" customWidth="1"/>
    <col min="9" max="9" width="12.5546875" style="1" customWidth="1"/>
    <col min="10" max="19" width="11.44140625" style="1"/>
    <col min="20" max="23" width="0" style="1" hidden="1" customWidth="1"/>
    <col min="24" max="16384" width="11.44140625" style="1"/>
  </cols>
  <sheetData>
    <row r="1" spans="2:23" ht="15" thickBot="1" x14ac:dyDescent="0.35"/>
    <row r="2" spans="2:23" x14ac:dyDescent="0.3">
      <c r="B2" s="10"/>
      <c r="C2" s="11"/>
      <c r="D2" s="11"/>
      <c r="E2" s="11"/>
      <c r="F2" s="11"/>
      <c r="G2" s="11"/>
      <c r="H2" s="11"/>
      <c r="I2" s="12"/>
    </row>
    <row r="3" spans="2:23" x14ac:dyDescent="0.3">
      <c r="B3" s="13"/>
      <c r="I3" s="14"/>
      <c r="W3" s="23">
        <f>+IF(D12&lt;=10,D12,IF(ROUNDDOWN(D12*10%,0)&lt;10,10,ROUNDDOWN(D12*10%,0)))</f>
        <v>5</v>
      </c>
    </row>
    <row r="4" spans="2:23" x14ac:dyDescent="0.3">
      <c r="B4" s="13"/>
      <c r="I4" s="14"/>
    </row>
    <row r="5" spans="2:23" x14ac:dyDescent="0.3">
      <c r="B5" s="13"/>
      <c r="D5" s="1" t="s">
        <v>136</v>
      </c>
      <c r="I5" s="14"/>
    </row>
    <row r="6" spans="2:23" ht="15" customHeight="1" x14ac:dyDescent="0.3">
      <c r="B6" s="13"/>
      <c r="H6" s="24"/>
      <c r="I6" s="25"/>
    </row>
    <row r="7" spans="2:23" ht="17.25" customHeight="1" x14ac:dyDescent="0.4">
      <c r="B7" s="13"/>
      <c r="C7" s="18" t="s">
        <v>158</v>
      </c>
      <c r="D7" s="65">
        <v>45357</v>
      </c>
      <c r="E7"/>
      <c r="F7" s="22"/>
      <c r="G7" s="106" t="str">
        <f>"Seleccione una muestra de "&amp;W3&amp;" abogados activos y complete la siguiente tabla"</f>
        <v>Seleccione una muestra de 5 abogados activos y complete la siguiente tabla</v>
      </c>
      <c r="H7" s="107"/>
      <c r="I7" s="25"/>
      <c r="T7" s="1" t="s">
        <v>12</v>
      </c>
    </row>
    <row r="8" spans="2:23" x14ac:dyDescent="0.3">
      <c r="B8" s="13"/>
      <c r="G8" s="108"/>
      <c r="H8" s="109"/>
      <c r="I8" s="14"/>
      <c r="T8" s="1" t="s">
        <v>13</v>
      </c>
    </row>
    <row r="9" spans="2:23" ht="23.4" x14ac:dyDescent="0.3">
      <c r="B9" s="13"/>
      <c r="C9" s="26" t="s">
        <v>166</v>
      </c>
      <c r="F9"/>
      <c r="G9" s="21" t="s">
        <v>89</v>
      </c>
      <c r="H9" s="21" t="s">
        <v>19</v>
      </c>
      <c r="I9" s="14"/>
      <c r="T9" s="1" t="s">
        <v>14</v>
      </c>
    </row>
    <row r="10" spans="2:23" x14ac:dyDescent="0.3">
      <c r="B10" s="13"/>
      <c r="C10" s="20" t="s">
        <v>167</v>
      </c>
      <c r="D10" s="20" t="s">
        <v>23</v>
      </c>
      <c r="E10"/>
      <c r="F10"/>
      <c r="G10" s="18" t="s">
        <v>162</v>
      </c>
      <c r="H10" s="64">
        <v>5</v>
      </c>
      <c r="I10" s="14"/>
    </row>
    <row r="11" spans="2:23" x14ac:dyDescent="0.3">
      <c r="B11" s="13"/>
      <c r="C11" s="18" t="s">
        <v>141</v>
      </c>
      <c r="D11" s="64">
        <v>5</v>
      </c>
      <c r="E11"/>
      <c r="F11"/>
      <c r="G11" s="18" t="s">
        <v>87</v>
      </c>
      <c r="H11" s="64">
        <v>5</v>
      </c>
      <c r="I11" s="14"/>
    </row>
    <row r="12" spans="2:23" x14ac:dyDescent="0.3">
      <c r="B12" s="13"/>
      <c r="C12" s="18" t="s">
        <v>22</v>
      </c>
      <c r="D12" s="64">
        <v>5</v>
      </c>
      <c r="E12"/>
      <c r="F12"/>
      <c r="G12" s="18" t="s">
        <v>88</v>
      </c>
      <c r="H12" s="64">
        <v>5</v>
      </c>
      <c r="I12" s="14"/>
    </row>
    <row r="13" spans="2:23" x14ac:dyDescent="0.3">
      <c r="B13" s="13"/>
      <c r="C13" s="18" t="s">
        <v>26</v>
      </c>
      <c r="D13" s="64">
        <v>4</v>
      </c>
      <c r="E13"/>
      <c r="F13"/>
      <c r="G13" s="41" t="s">
        <v>94</v>
      </c>
      <c r="H13" s="40"/>
      <c r="I13" s="14"/>
    </row>
    <row r="14" spans="2:23" x14ac:dyDescent="0.3">
      <c r="B14" s="13"/>
      <c r="F14"/>
      <c r="G14" s="42" t="s">
        <v>95</v>
      </c>
      <c r="H14" s="43"/>
      <c r="I14" s="14"/>
      <c r="T14" s="38">
        <v>43545</v>
      </c>
    </row>
    <row r="15" spans="2:23" x14ac:dyDescent="0.3">
      <c r="B15" s="13"/>
      <c r="F15"/>
      <c r="I15" s="14"/>
    </row>
    <row r="16" spans="2:23" x14ac:dyDescent="0.3">
      <c r="B16" s="13"/>
      <c r="C16" s="20" t="s">
        <v>24</v>
      </c>
      <c r="D16" s="20" t="s">
        <v>23</v>
      </c>
      <c r="E16"/>
      <c r="F16"/>
      <c r="G16" s="21" t="s">
        <v>98</v>
      </c>
      <c r="H16" s="21" t="s">
        <v>19</v>
      </c>
      <c r="I16" s="14"/>
    </row>
    <row r="17" spans="2:9" x14ac:dyDescent="0.3">
      <c r="B17" s="13"/>
      <c r="C17" s="18" t="s">
        <v>168</v>
      </c>
      <c r="D17" s="64">
        <v>0</v>
      </c>
      <c r="E17"/>
      <c r="F17"/>
      <c r="G17" s="18" t="s">
        <v>637</v>
      </c>
      <c r="H17" s="64">
        <v>5</v>
      </c>
      <c r="I17" s="14"/>
    </row>
    <row r="18" spans="2:9" x14ac:dyDescent="0.3">
      <c r="B18" s="13"/>
      <c r="C18" s="18" t="s">
        <v>169</v>
      </c>
      <c r="D18" s="64">
        <v>0</v>
      </c>
      <c r="E18"/>
      <c r="F18"/>
      <c r="G18" s="35" t="s">
        <v>638</v>
      </c>
      <c r="H18" s="64">
        <v>0</v>
      </c>
      <c r="I18" s="14"/>
    </row>
    <row r="19" spans="2:9" x14ac:dyDescent="0.3">
      <c r="B19" s="13"/>
      <c r="C19" s="46"/>
      <c r="F19"/>
      <c r="G19" s="18" t="s">
        <v>91</v>
      </c>
      <c r="H19" s="64">
        <v>0</v>
      </c>
      <c r="I19" s="14"/>
    </row>
    <row r="20" spans="2:9" x14ac:dyDescent="0.3">
      <c r="B20" s="13"/>
      <c r="C20" s="46"/>
      <c r="F20"/>
      <c r="G20" s="18" t="s">
        <v>25</v>
      </c>
      <c r="H20" s="64">
        <v>0</v>
      </c>
      <c r="I20" s="14"/>
    </row>
    <row r="21" spans="2:9" x14ac:dyDescent="0.3">
      <c r="B21" s="13"/>
      <c r="C21" s="46" t="s">
        <v>90</v>
      </c>
      <c r="F21"/>
      <c r="G21"/>
      <c r="H21"/>
      <c r="I21" s="14"/>
    </row>
    <row r="22" spans="2:9" x14ac:dyDescent="0.3">
      <c r="B22" s="13"/>
      <c r="C22" s="110" t="s">
        <v>649</v>
      </c>
      <c r="D22" s="111"/>
      <c r="E22" s="111"/>
      <c r="F22" s="111"/>
      <c r="G22" s="111"/>
      <c r="H22" s="112"/>
      <c r="I22" s="14"/>
    </row>
    <row r="23" spans="2:9" x14ac:dyDescent="0.3">
      <c r="B23" s="13"/>
      <c r="C23" s="113"/>
      <c r="D23" s="114"/>
      <c r="E23" s="114"/>
      <c r="F23" s="114"/>
      <c r="G23" s="114"/>
      <c r="H23" s="115"/>
      <c r="I23" s="14"/>
    </row>
    <row r="24" spans="2:9" x14ac:dyDescent="0.3">
      <c r="B24" s="13"/>
      <c r="C24" s="113"/>
      <c r="D24" s="114"/>
      <c r="E24" s="114"/>
      <c r="F24" s="114"/>
      <c r="G24" s="114"/>
      <c r="H24" s="115"/>
      <c r="I24" s="14"/>
    </row>
    <row r="25" spans="2:9" ht="15" thickBot="1" x14ac:dyDescent="0.35">
      <c r="B25" s="13"/>
      <c r="C25" s="116"/>
      <c r="D25" s="117"/>
      <c r="E25" s="117"/>
      <c r="F25" s="117"/>
      <c r="G25" s="117"/>
      <c r="H25" s="118"/>
      <c r="I25" s="14"/>
    </row>
    <row r="26" spans="2:9" ht="15" thickBot="1" x14ac:dyDescent="0.35">
      <c r="B26" s="13"/>
      <c r="C26" s="75" t="s">
        <v>165</v>
      </c>
      <c r="D26" s="76" t="s">
        <v>12</v>
      </c>
      <c r="E26"/>
      <c r="F26"/>
      <c r="G26"/>
      <c r="H26"/>
      <c r="I26" s="14"/>
    </row>
    <row r="27" spans="2:9" ht="15" thickBot="1" x14ac:dyDescent="0.35">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C22">
    <cfRule type="containsBlanks" dxfId="41" priority="33">
      <formula>LEN(TRIM(C22))=0</formula>
    </cfRule>
  </conditionalFormatting>
  <conditionalFormatting sqref="D7">
    <cfRule type="containsBlanks" dxfId="40" priority="25">
      <formula>LEN(TRIM(D7))=0</formula>
    </cfRule>
  </conditionalFormatting>
  <conditionalFormatting sqref="D11:D13">
    <cfRule type="containsBlanks" dxfId="39" priority="37">
      <formula>LEN(TRIM(D11))=0</formula>
    </cfRule>
  </conditionalFormatting>
  <conditionalFormatting sqref="D17:D18">
    <cfRule type="containsBlanks" dxfId="38" priority="29">
      <formula>LEN(TRIM(D17))=0</formula>
    </cfRule>
  </conditionalFormatting>
  <conditionalFormatting sqref="D26">
    <cfRule type="containsText" dxfId="37" priority="5" operator="containsText" text="N/A">
      <formula>NOT(ISERROR(SEARCH("N/A",D26)))</formula>
    </cfRule>
    <cfRule type="containsBlanks" dxfId="36" priority="6">
      <formula>LEN(TRIM(D26))=0</formula>
    </cfRule>
  </conditionalFormatting>
  <conditionalFormatting sqref="H10:H12">
    <cfRule type="containsBlanks" dxfId="35" priority="28">
      <formula>LEN(TRIM(H10))=0</formula>
    </cfRule>
  </conditionalFormatting>
  <conditionalFormatting sqref="H17:H20">
    <cfRule type="containsBlanks" dxfId="34" priority="27">
      <formula>LEN(TRIM(H17))=0</formula>
    </cfRule>
  </conditionalFormatting>
  <dataValidations count="5">
    <dataValidation type="whole" operator="greaterThanOrEqual" showInputMessage="1" showErrorMessage="1" errorTitle="Numero Invalido" promptTitle="Ingrese la cantidad Solicitada" prompt="Ingrese la cantidad Solicitada" sqref="H17:H20 H10:H12 D17:E18 D11:E13">
      <formula1>0</formula1>
    </dataValidation>
    <dataValidation type="date" showInputMessage="1" showErrorMessage="1" errorTitle="FECHA INVALIDA" promptTitle="Fecha de Generacion del Reporte " prompt="Diligenciar la fecha de Generacion de este Reporte de Usuarios Abogados Formato (DD/MM/AAAA)" sqref="E7">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W35"/>
  <sheetViews>
    <sheetView showGridLines="0" topLeftCell="A21" zoomScale="85" zoomScaleNormal="85" workbookViewId="0">
      <selection activeCell="F34" sqref="F34:G34"/>
    </sheetView>
  </sheetViews>
  <sheetFormatPr baseColWidth="10" defaultColWidth="11.44140625" defaultRowHeight="14.4" x14ac:dyDescent="0.3"/>
  <cols>
    <col min="1" max="1" width="3.88671875" style="1" customWidth="1"/>
    <col min="2" max="2" width="11.44140625" style="1"/>
    <col min="3" max="3" width="70.33203125" style="1" customWidth="1"/>
    <col min="4" max="4" width="15.33203125" style="1" customWidth="1"/>
    <col min="5" max="5" width="6.33203125" style="1" customWidth="1"/>
    <col min="6" max="6" width="70.109375" style="1" customWidth="1"/>
    <col min="7" max="7" width="16.88671875" style="1" customWidth="1"/>
    <col min="8" max="8" width="18.33203125" style="1" customWidth="1"/>
    <col min="9" max="9" width="7.33203125" style="1" customWidth="1"/>
    <col min="10" max="18" width="11.44140625" style="1"/>
    <col min="19" max="23" width="0" style="1" hidden="1" customWidth="1"/>
    <col min="24" max="16384" width="11.44140625" style="1"/>
  </cols>
  <sheetData>
    <row r="1" spans="2:23" ht="15" thickBot="1" x14ac:dyDescent="0.35"/>
    <row r="2" spans="2:23" ht="9" customHeight="1" x14ac:dyDescent="0.3">
      <c r="B2" s="10"/>
      <c r="C2" s="11"/>
      <c r="D2" s="11"/>
      <c r="E2" s="11"/>
      <c r="F2" s="11"/>
      <c r="G2" s="11"/>
      <c r="H2" s="11"/>
      <c r="I2" s="12"/>
    </row>
    <row r="3" spans="2:23" x14ac:dyDescent="0.3">
      <c r="B3" s="13"/>
      <c r="I3" s="14"/>
      <c r="W3" s="23">
        <f>+IF(D17&lt;=10,D17,IF(ROUNDDOWN(D17*10%,0)&lt;10,10,ROUNDDOWN(D17*10%,0)))</f>
        <v>10</v>
      </c>
    </row>
    <row r="4" spans="2:23" x14ac:dyDescent="0.3">
      <c r="B4" s="13"/>
      <c r="I4" s="14"/>
    </row>
    <row r="5" spans="2:23" ht="9" customHeight="1" x14ac:dyDescent="0.3">
      <c r="B5" s="13"/>
      <c r="I5" s="14"/>
    </row>
    <row r="6" spans="2:23" ht="19.5" customHeight="1" x14ac:dyDescent="0.3">
      <c r="B6" s="13"/>
      <c r="C6" s="129" t="s">
        <v>64</v>
      </c>
      <c r="D6" s="129"/>
      <c r="E6" s="129"/>
      <c r="F6" s="129"/>
      <c r="G6" s="129"/>
      <c r="H6" s="129"/>
      <c r="I6" s="25"/>
    </row>
    <row r="7" spans="2:23" x14ac:dyDescent="0.3">
      <c r="B7" s="13"/>
      <c r="E7" s="67" t="s">
        <v>136</v>
      </c>
      <c r="I7" s="14"/>
      <c r="T7" s="1" t="s">
        <v>12</v>
      </c>
    </row>
    <row r="8" spans="2:23" x14ac:dyDescent="0.3">
      <c r="B8" s="13"/>
      <c r="C8" s="20" t="s">
        <v>158</v>
      </c>
      <c r="D8" s="65">
        <v>45357</v>
      </c>
      <c r="E8"/>
      <c r="F8" s="29" t="s">
        <v>97</v>
      </c>
      <c r="G8" s="72" t="s">
        <v>18</v>
      </c>
      <c r="I8" s="14"/>
      <c r="T8" s="1" t="s">
        <v>13</v>
      </c>
    </row>
    <row r="9" spans="2:23" x14ac:dyDescent="0.3">
      <c r="B9" s="13"/>
      <c r="E9"/>
      <c r="F9" s="18" t="s">
        <v>144</v>
      </c>
      <c r="G9" s="64">
        <v>2</v>
      </c>
      <c r="I9" s="14"/>
      <c r="T9" s="1" t="s">
        <v>14</v>
      </c>
    </row>
    <row r="10" spans="2:23" x14ac:dyDescent="0.3">
      <c r="B10" s="13"/>
      <c r="C10" s="20" t="s">
        <v>604</v>
      </c>
      <c r="D10" s="20" t="s">
        <v>23</v>
      </c>
      <c r="E10"/>
      <c r="F10" s="18" t="s">
        <v>57</v>
      </c>
      <c r="G10" s="64">
        <v>2</v>
      </c>
      <c r="I10" s="14"/>
    </row>
    <row r="11" spans="2:23" x14ac:dyDescent="0.3">
      <c r="B11" s="13"/>
      <c r="C11" s="18" t="s">
        <v>142</v>
      </c>
      <c r="D11" s="64">
        <v>508</v>
      </c>
      <c r="E11"/>
      <c r="F11" s="18" t="s">
        <v>75</v>
      </c>
      <c r="G11" s="64">
        <v>1</v>
      </c>
      <c r="I11" s="14"/>
    </row>
    <row r="12" spans="2:23" x14ac:dyDescent="0.3">
      <c r="B12" s="13"/>
      <c r="C12" s="18" t="s">
        <v>28</v>
      </c>
      <c r="D12" s="64">
        <v>499</v>
      </c>
      <c r="E12"/>
      <c r="F12" s="30" t="s">
        <v>614</v>
      </c>
      <c r="I12" s="14"/>
    </row>
    <row r="13" spans="2:23" x14ac:dyDescent="0.3">
      <c r="B13" s="13"/>
      <c r="C13" s="18" t="s">
        <v>74</v>
      </c>
      <c r="D13" s="64">
        <v>0</v>
      </c>
      <c r="E13"/>
      <c r="F13" s="30" t="s">
        <v>76</v>
      </c>
      <c r="I13" s="14"/>
    </row>
    <row r="14" spans="2:23" x14ac:dyDescent="0.3">
      <c r="B14" s="13"/>
      <c r="C14" s="30" t="s">
        <v>605</v>
      </c>
      <c r="E14"/>
      <c r="F14" s="21" t="s">
        <v>32</v>
      </c>
      <c r="G14" s="20" t="s">
        <v>23</v>
      </c>
      <c r="I14" s="14"/>
      <c r="T14" s="38">
        <v>43545</v>
      </c>
    </row>
    <row r="15" spans="2:23" x14ac:dyDescent="0.3">
      <c r="B15" s="13"/>
      <c r="C15" s="20" t="s">
        <v>606</v>
      </c>
      <c r="D15" s="20" t="s">
        <v>23</v>
      </c>
      <c r="E15"/>
      <c r="F15" s="18" t="s">
        <v>611</v>
      </c>
      <c r="G15" s="64">
        <v>499</v>
      </c>
      <c r="I15" s="14"/>
    </row>
    <row r="16" spans="2:23" x14ac:dyDescent="0.3">
      <c r="B16" s="13"/>
      <c r="C16" s="18" t="s">
        <v>607</v>
      </c>
      <c r="D16" s="64">
        <v>76</v>
      </c>
      <c r="E16"/>
      <c r="F16" s="18" t="s">
        <v>612</v>
      </c>
      <c r="G16" s="64">
        <v>499</v>
      </c>
      <c r="I16" s="14"/>
    </row>
    <row r="17" spans="2:9" x14ac:dyDescent="0.3">
      <c r="B17" s="13"/>
      <c r="C17" s="18" t="s">
        <v>608</v>
      </c>
      <c r="D17" s="64">
        <v>35</v>
      </c>
      <c r="E17"/>
      <c r="F17" s="18" t="s">
        <v>613</v>
      </c>
      <c r="G17" s="64">
        <v>0</v>
      </c>
      <c r="I17" s="14"/>
    </row>
    <row r="18" spans="2:9" x14ac:dyDescent="0.3">
      <c r="B18" s="13"/>
      <c r="C18" s="30" t="s">
        <v>159</v>
      </c>
      <c r="E18"/>
      <c r="F18" s="18" t="s">
        <v>145</v>
      </c>
      <c r="G18" s="64">
        <v>0</v>
      </c>
      <c r="I18" s="14"/>
    </row>
    <row r="19" spans="2:9" x14ac:dyDescent="0.3">
      <c r="B19" s="13"/>
      <c r="E19"/>
      <c r="I19" s="14"/>
    </row>
    <row r="20" spans="2:9" ht="45" customHeight="1" x14ac:dyDescent="0.3">
      <c r="B20" s="13"/>
      <c r="C20" s="39" t="s">
        <v>31</v>
      </c>
      <c r="D20" s="39" t="s">
        <v>23</v>
      </c>
      <c r="E20"/>
      <c r="F20" s="31" t="s">
        <v>96</v>
      </c>
      <c r="G20" s="39" t="s">
        <v>137</v>
      </c>
      <c r="H20" s="32" t="s">
        <v>163</v>
      </c>
      <c r="I20" s="14"/>
    </row>
    <row r="21" spans="2:9" x14ac:dyDescent="0.3">
      <c r="B21" s="13"/>
      <c r="C21" s="48" t="s">
        <v>609</v>
      </c>
      <c r="D21" s="64">
        <v>847</v>
      </c>
      <c r="E21"/>
      <c r="F21" s="18" t="s">
        <v>60</v>
      </c>
      <c r="G21" s="64">
        <v>1</v>
      </c>
      <c r="H21" s="64">
        <v>0</v>
      </c>
      <c r="I21" s="14"/>
    </row>
    <row r="22" spans="2:9" ht="15" customHeight="1" x14ac:dyDescent="0.3">
      <c r="B22" s="13"/>
      <c r="C22" s="48" t="s">
        <v>143</v>
      </c>
      <c r="D22" s="64">
        <v>18</v>
      </c>
      <c r="E22"/>
      <c r="F22" s="18" t="s">
        <v>61</v>
      </c>
      <c r="G22" s="64">
        <v>316</v>
      </c>
      <c r="H22" s="64">
        <v>316</v>
      </c>
      <c r="I22" s="14"/>
    </row>
    <row r="23" spans="2:9" x14ac:dyDescent="0.3">
      <c r="B23" s="13"/>
      <c r="C23" s="73" t="s">
        <v>636</v>
      </c>
      <c r="D23" s="53"/>
      <c r="E23"/>
      <c r="F23" s="18" t="s">
        <v>62</v>
      </c>
      <c r="G23" s="64">
        <v>13</v>
      </c>
      <c r="H23" s="64">
        <v>13</v>
      </c>
      <c r="I23" s="14"/>
    </row>
    <row r="24" spans="2:9" x14ac:dyDescent="0.3">
      <c r="B24" s="13"/>
      <c r="E24"/>
      <c r="F24" s="18" t="s">
        <v>63</v>
      </c>
      <c r="G24" s="64">
        <v>169</v>
      </c>
      <c r="H24" s="64">
        <v>169</v>
      </c>
      <c r="I24" s="14"/>
    </row>
    <row r="25" spans="2:9" ht="30" customHeight="1" x14ac:dyDescent="0.3">
      <c r="B25" s="13"/>
      <c r="C25" s="55" t="str">
        <f>"Seleccione "&amp;W3&amp;" procesos teminados en el segundo semestre de 2023 y llene la siguiente tabla:"</f>
        <v>Seleccione 10 procesos teminados en el segundo semestre de 2023 y llene la siguiente tabla:</v>
      </c>
      <c r="D25" s="50"/>
      <c r="E25"/>
      <c r="F25" s="130" t="s">
        <v>610</v>
      </c>
      <c r="G25" s="130"/>
      <c r="H25" s="130"/>
      <c r="I25" s="14"/>
    </row>
    <row r="26" spans="2:9" ht="15" thickBot="1" x14ac:dyDescent="0.35">
      <c r="B26" s="13"/>
      <c r="C26" s="51"/>
      <c r="D26" s="52"/>
      <c r="E26"/>
      <c r="F26" s="49"/>
      <c r="I26" s="14"/>
    </row>
    <row r="27" spans="2:9" x14ac:dyDescent="0.3">
      <c r="B27" s="13"/>
      <c r="C27" s="39" t="s">
        <v>85</v>
      </c>
      <c r="D27" s="39" t="s">
        <v>23</v>
      </c>
      <c r="E27"/>
      <c r="F27" s="119" t="s">
        <v>84</v>
      </c>
      <c r="G27" s="120"/>
      <c r="H27" s="121"/>
      <c r="I27" s="14"/>
    </row>
    <row r="28" spans="2:9" x14ac:dyDescent="0.3">
      <c r="B28" s="13"/>
      <c r="C28" s="18" t="s">
        <v>77</v>
      </c>
      <c r="D28" s="64">
        <v>10</v>
      </c>
      <c r="E28"/>
      <c r="F28" s="122" t="s">
        <v>650</v>
      </c>
      <c r="G28" s="123"/>
      <c r="H28" s="124"/>
      <c r="I28" s="14"/>
    </row>
    <row r="29" spans="2:9" x14ac:dyDescent="0.3">
      <c r="B29" s="13"/>
      <c r="C29" s="18" t="s">
        <v>78</v>
      </c>
      <c r="D29" s="64">
        <v>10</v>
      </c>
      <c r="E29"/>
      <c r="F29" s="125"/>
      <c r="G29" s="123"/>
      <c r="H29" s="124"/>
      <c r="I29" s="14"/>
    </row>
    <row r="30" spans="2:9" x14ac:dyDescent="0.3">
      <c r="B30" s="13"/>
      <c r="C30" s="18" t="s">
        <v>79</v>
      </c>
      <c r="D30" s="64">
        <v>1</v>
      </c>
      <c r="E30"/>
      <c r="F30" s="125"/>
      <c r="G30" s="123"/>
      <c r="H30" s="124"/>
      <c r="I30" s="14"/>
    </row>
    <row r="31" spans="2:9" x14ac:dyDescent="0.3">
      <c r="B31" s="13"/>
      <c r="C31" s="18" t="s">
        <v>80</v>
      </c>
      <c r="D31" s="64">
        <v>0</v>
      </c>
      <c r="E31"/>
      <c r="F31" s="125"/>
      <c r="G31" s="123"/>
      <c r="H31" s="124"/>
      <c r="I31" s="14"/>
    </row>
    <row r="32" spans="2:9" x14ac:dyDescent="0.3">
      <c r="B32" s="13"/>
      <c r="C32" s="18" t="s">
        <v>81</v>
      </c>
      <c r="D32" s="64">
        <v>0</v>
      </c>
      <c r="E32"/>
      <c r="F32" s="125"/>
      <c r="G32" s="123"/>
      <c r="H32" s="124"/>
      <c r="I32" s="14"/>
    </row>
    <row r="33" spans="2:9" ht="15" thickBot="1" x14ac:dyDescent="0.35">
      <c r="B33" s="13"/>
      <c r="E33"/>
      <c r="F33" s="126"/>
      <c r="G33" s="127"/>
      <c r="H33" s="128"/>
      <c r="I33" s="14"/>
    </row>
    <row r="34" spans="2:9" ht="15" thickBot="1" x14ac:dyDescent="0.35">
      <c r="B34" s="13"/>
      <c r="F34" s="131" t="s">
        <v>165</v>
      </c>
      <c r="G34" s="132"/>
      <c r="H34" s="76" t="s">
        <v>13</v>
      </c>
      <c r="I34" s="14"/>
    </row>
    <row r="35" spans="2:9" ht="15" thickBot="1" x14ac:dyDescent="0.35">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3" priority="25">
      <formula>LEN(TRIM(D8))=0</formula>
    </cfRule>
  </conditionalFormatting>
  <conditionalFormatting sqref="D11:D13">
    <cfRule type="containsBlanks" dxfId="32" priority="23">
      <formula>LEN(TRIM(D11))=0</formula>
    </cfRule>
  </conditionalFormatting>
  <conditionalFormatting sqref="D16:D17">
    <cfRule type="containsBlanks" dxfId="31" priority="22">
      <formula>LEN(TRIM(D16))=0</formula>
    </cfRule>
  </conditionalFormatting>
  <conditionalFormatting sqref="D21:D22">
    <cfRule type="containsBlanks" dxfId="30" priority="21">
      <formula>LEN(TRIM(D21))=0</formula>
    </cfRule>
  </conditionalFormatting>
  <conditionalFormatting sqref="D28:D32">
    <cfRule type="containsBlanks" dxfId="29" priority="20">
      <formula>LEN(TRIM(D28))=0</formula>
    </cfRule>
  </conditionalFormatting>
  <conditionalFormatting sqref="F28">
    <cfRule type="containsBlanks" dxfId="28" priority="15">
      <formula>LEN(TRIM(F28))=0</formula>
    </cfRule>
  </conditionalFormatting>
  <conditionalFormatting sqref="G9:G11">
    <cfRule type="containsBlanks" dxfId="27" priority="18">
      <formula>LEN(TRIM(G9))=0</formula>
    </cfRule>
  </conditionalFormatting>
  <conditionalFormatting sqref="G15:G18">
    <cfRule type="containsBlanks" dxfId="26" priority="17">
      <formula>LEN(TRIM(G15))=0</formula>
    </cfRule>
  </conditionalFormatting>
  <conditionalFormatting sqref="G21:H24">
    <cfRule type="containsBlanks" dxfId="25" priority="16">
      <formula>LEN(TRIM(G21))=0</formula>
    </cfRule>
  </conditionalFormatting>
  <conditionalFormatting sqref="H34">
    <cfRule type="containsText" dxfId="24" priority="5" operator="containsText" text="N/A">
      <formula>NOT(ISERROR(SEARCH("N/A",H34)))</formula>
    </cfRule>
    <cfRule type="containsBlanks" dxfId="23" priority="6">
      <formula>LEN(TRIM(H34))=0</formula>
    </cfRule>
  </conditionalFormatting>
  <dataValidations count="4">
    <dataValidation type="date" showInputMessage="1" showErrorMessage="1" errorTitle="FECHA INVALIDA" promptTitle="Fecha de Generacion del Reporte " prompt="Diligenciar la fecha de Generacion de este Reporte de Procesos Judiciales Formato (DD/MM/AAAA)" sqref="D8">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V24"/>
  <sheetViews>
    <sheetView showGridLines="0" topLeftCell="A10" workbookViewId="0">
      <selection activeCell="F17" sqref="F17:G22"/>
    </sheetView>
  </sheetViews>
  <sheetFormatPr baseColWidth="10" defaultColWidth="11.44140625" defaultRowHeight="14.4" x14ac:dyDescent="0.3"/>
  <cols>
    <col min="1" max="1" width="3.88671875" style="1" customWidth="1"/>
    <col min="2" max="2" width="11.44140625" style="1"/>
    <col min="3" max="3" width="60.6640625" style="1" customWidth="1"/>
    <col min="4" max="4" width="20.88671875" style="1" customWidth="1"/>
    <col min="5" max="5" width="6.33203125" style="1" customWidth="1"/>
    <col min="6" max="6" width="47.88671875" style="1" bestFit="1" customWidth="1"/>
    <col min="7" max="7" width="24.109375" style="1" customWidth="1"/>
    <col min="8" max="8" width="7.33203125" style="1" customWidth="1"/>
    <col min="9" max="18" width="11.44140625" style="1"/>
    <col min="19" max="22" width="0" style="1" hidden="1" customWidth="1"/>
    <col min="23" max="16384" width="11.44140625" style="1"/>
  </cols>
  <sheetData>
    <row r="1" spans="2:22" ht="15" thickBot="1" x14ac:dyDescent="0.35"/>
    <row r="2" spans="2:22" x14ac:dyDescent="0.3">
      <c r="B2" s="10"/>
      <c r="C2" s="11"/>
      <c r="D2" s="11"/>
      <c r="E2" s="11"/>
      <c r="F2" s="11"/>
      <c r="G2" s="11"/>
      <c r="H2" s="12"/>
      <c r="V2" s="1">
        <f>+D13+D14</f>
        <v>0</v>
      </c>
    </row>
    <row r="3" spans="2:22" x14ac:dyDescent="0.3">
      <c r="B3" s="13"/>
      <c r="H3" s="14"/>
      <c r="V3" s="23">
        <f>+IF(V2&lt;=20,V2,IF(ROUNDDOWN(V2*10%,0)&lt;20,20,ROUNDDOWN(V2*10%,0)))</f>
        <v>0</v>
      </c>
    </row>
    <row r="4" spans="2:22" x14ac:dyDescent="0.3">
      <c r="B4" s="13"/>
      <c r="H4" s="14"/>
    </row>
    <row r="5" spans="2:22" x14ac:dyDescent="0.3">
      <c r="B5" s="13"/>
      <c r="H5" s="14"/>
    </row>
    <row r="6" spans="2:22" ht="15" customHeight="1" x14ac:dyDescent="0.3">
      <c r="B6" s="13"/>
      <c r="G6" s="24"/>
      <c r="H6" s="25"/>
    </row>
    <row r="7" spans="2:22" ht="23.4" x14ac:dyDescent="0.3">
      <c r="B7" s="13"/>
      <c r="C7" s="129" t="s">
        <v>139</v>
      </c>
      <c r="D7" s="129"/>
      <c r="E7" s="129"/>
      <c r="F7" s="129"/>
      <c r="G7" s="129"/>
      <c r="H7" s="25"/>
      <c r="T7" s="1" t="s">
        <v>12</v>
      </c>
    </row>
    <row r="8" spans="2:22" x14ac:dyDescent="0.3">
      <c r="B8" s="13"/>
      <c r="E8" s="70" t="s">
        <v>136</v>
      </c>
      <c r="H8" s="14"/>
      <c r="T8" s="1" t="s">
        <v>13</v>
      </c>
    </row>
    <row r="9" spans="2:22" ht="15" customHeight="1" x14ac:dyDescent="0.3">
      <c r="B9" s="13"/>
      <c r="C9" s="20" t="s">
        <v>615</v>
      </c>
      <c r="D9" s="20" t="s">
        <v>23</v>
      </c>
      <c r="E9"/>
      <c r="F9" s="106" t="str">
        <f>"Seleccione una muestra de "&amp;V3&amp;" prejudiciales activos registrados antes  y hasta el 30 de junio  de 2023 (mas de 6 meses) y complete la siguiente tabla"</f>
        <v>Seleccione una muestra de 0 prejudiciales activos registrados antes  y hasta el 30 de junio  de 2023 (mas de 6 meses) y complete la siguiente tabla</v>
      </c>
      <c r="G9" s="107"/>
      <c r="H9" s="14"/>
      <c r="T9" s="1" t="s">
        <v>14</v>
      </c>
    </row>
    <row r="10" spans="2:22" x14ac:dyDescent="0.3">
      <c r="B10" s="13"/>
      <c r="C10" s="18" t="s">
        <v>146</v>
      </c>
      <c r="D10" s="64">
        <v>1</v>
      </c>
      <c r="E10"/>
      <c r="F10" s="108"/>
      <c r="G10" s="109"/>
      <c r="H10" s="14"/>
    </row>
    <row r="11" spans="2:22" x14ac:dyDescent="0.3">
      <c r="B11" s="13"/>
      <c r="C11" s="18" t="s">
        <v>52</v>
      </c>
      <c r="D11" s="64">
        <v>0</v>
      </c>
      <c r="E11"/>
      <c r="F11" s="21" t="s">
        <v>31</v>
      </c>
      <c r="G11" s="21" t="s">
        <v>54</v>
      </c>
      <c r="H11" s="14"/>
    </row>
    <row r="12" spans="2:22" x14ac:dyDescent="0.3">
      <c r="B12" s="13"/>
      <c r="C12" s="18" t="s">
        <v>618</v>
      </c>
      <c r="D12" s="64">
        <v>0</v>
      </c>
      <c r="E12"/>
      <c r="F12" s="28" t="s">
        <v>55</v>
      </c>
      <c r="G12" s="64">
        <v>0</v>
      </c>
      <c r="H12" s="14"/>
    </row>
    <row r="13" spans="2:22" x14ac:dyDescent="0.3">
      <c r="B13" s="13"/>
      <c r="C13" s="18" t="s">
        <v>160</v>
      </c>
      <c r="D13" s="64">
        <v>0</v>
      </c>
      <c r="E13"/>
      <c r="F13" s="18" t="s">
        <v>140</v>
      </c>
      <c r="G13" s="64">
        <v>10</v>
      </c>
      <c r="H13" s="14"/>
    </row>
    <row r="14" spans="2:22" x14ac:dyDescent="0.3">
      <c r="B14" s="13"/>
      <c r="C14" s="18" t="s">
        <v>619</v>
      </c>
      <c r="D14" s="64">
        <v>0</v>
      </c>
      <c r="E14"/>
      <c r="F14"/>
      <c r="G14"/>
      <c r="H14" s="14"/>
    </row>
    <row r="15" spans="2:22" x14ac:dyDescent="0.3">
      <c r="B15" s="13"/>
      <c r="E15"/>
      <c r="F15"/>
      <c r="G15"/>
      <c r="H15" s="14"/>
    </row>
    <row r="16" spans="2:22" x14ac:dyDescent="0.3">
      <c r="B16" s="13"/>
      <c r="C16" s="20" t="s">
        <v>620</v>
      </c>
      <c r="D16" s="20" t="s">
        <v>23</v>
      </c>
      <c r="E16"/>
      <c r="F16" s="133" t="s">
        <v>84</v>
      </c>
      <c r="G16" s="133"/>
      <c r="H16" s="14"/>
    </row>
    <row r="17" spans="2:8" x14ac:dyDescent="0.3">
      <c r="B17" s="13"/>
      <c r="C17" s="18" t="s">
        <v>616</v>
      </c>
      <c r="D17" s="64">
        <v>10</v>
      </c>
      <c r="E17"/>
      <c r="F17" s="134" t="s">
        <v>647</v>
      </c>
      <c r="G17" s="123"/>
      <c r="H17" s="14"/>
    </row>
    <row r="18" spans="2:8" x14ac:dyDescent="0.3">
      <c r="B18" s="13"/>
      <c r="C18" s="18" t="s">
        <v>617</v>
      </c>
      <c r="D18" s="64">
        <v>14</v>
      </c>
      <c r="E18"/>
      <c r="F18" s="123"/>
      <c r="G18" s="123"/>
      <c r="H18" s="14"/>
    </row>
    <row r="19" spans="2:8" x14ac:dyDescent="0.3">
      <c r="B19" s="13"/>
      <c r="C19"/>
      <c r="D19"/>
      <c r="E19"/>
      <c r="F19" s="123"/>
      <c r="G19" s="123"/>
      <c r="H19" s="14"/>
    </row>
    <row r="20" spans="2:8" x14ac:dyDescent="0.3">
      <c r="B20" s="13"/>
      <c r="C20"/>
      <c r="D20"/>
      <c r="E20"/>
      <c r="F20" s="123"/>
      <c r="G20" s="123"/>
      <c r="H20" s="14"/>
    </row>
    <row r="21" spans="2:8" x14ac:dyDescent="0.3">
      <c r="B21" s="13"/>
      <c r="E21"/>
      <c r="F21" s="123"/>
      <c r="G21" s="123"/>
      <c r="H21" s="14"/>
    </row>
    <row r="22" spans="2:8" ht="15" thickBot="1" x14ac:dyDescent="0.35">
      <c r="B22" s="13"/>
      <c r="E22"/>
      <c r="F22" s="123"/>
      <c r="G22" s="123"/>
      <c r="H22" s="14"/>
    </row>
    <row r="23" spans="2:8" ht="15" thickBot="1" x14ac:dyDescent="0.35">
      <c r="B23" s="13"/>
      <c r="E23"/>
      <c r="F23" s="75" t="s">
        <v>165</v>
      </c>
      <c r="G23" s="76" t="s">
        <v>13</v>
      </c>
      <c r="H23" s="14"/>
    </row>
    <row r="24" spans="2:8" ht="15" thickBot="1" x14ac:dyDescent="0.35">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2" priority="6">
      <formula>LEN(TRIM(D10))=0</formula>
    </cfRule>
  </conditionalFormatting>
  <conditionalFormatting sqref="D17:D18">
    <cfRule type="containsBlanks" dxfId="21" priority="5">
      <formula>LEN(TRIM(D17))=0</formula>
    </cfRule>
  </conditionalFormatting>
  <conditionalFormatting sqref="F17">
    <cfRule type="containsBlanks" dxfId="20" priority="3">
      <formula>LEN(TRIM(F17))=0</formula>
    </cfRule>
  </conditionalFormatting>
  <conditionalFormatting sqref="G12:G13">
    <cfRule type="containsBlanks" dxfId="19" priority="4">
      <formula>LEN(TRIM(G12))=0</formula>
    </cfRule>
  </conditionalFormatting>
  <conditionalFormatting sqref="G23">
    <cfRule type="containsText" dxfId="18" priority="1" operator="containsText" text="N/A">
      <formula>NOT(ISERROR(SEARCH("N/A",G23)))</formula>
    </cfRule>
    <cfRule type="containsBlanks" dxfId="17" priority="2">
      <formula>LEN(TRIM(G23))=0</formula>
    </cfRule>
  </conditionalFormatting>
  <dataValidations count="3">
    <dataValidation type="whole" operator="greaterThanOrEqual" showInputMessage="1" showErrorMessage="1" errorTitle="Numero Invalido" promptTitle="Ingrese la cantidad Solicitada" prompt="Ingrese la cantidad Solicitada" sqref="D10:D14 D17:D18 G12:G13">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V18"/>
  <sheetViews>
    <sheetView showGridLines="0" topLeftCell="A13" workbookViewId="0">
      <selection activeCell="C13" sqref="C13:G16"/>
    </sheetView>
  </sheetViews>
  <sheetFormatPr baseColWidth="10" defaultColWidth="11.44140625" defaultRowHeight="14.4" x14ac:dyDescent="0.3"/>
  <cols>
    <col min="1" max="1" width="3.88671875" style="1" customWidth="1"/>
    <col min="2" max="2" width="11.44140625" style="1"/>
    <col min="3" max="3" width="53.5546875" style="1" customWidth="1"/>
    <col min="4" max="4" width="20.88671875" style="1" customWidth="1"/>
    <col min="5" max="5" width="6.33203125" style="1" customWidth="1"/>
    <col min="6" max="6" width="64.5546875" style="1" customWidth="1"/>
    <col min="7" max="7" width="21.6640625" style="1" customWidth="1"/>
    <col min="8" max="8" width="7.33203125" style="1" customWidth="1"/>
    <col min="9" max="18" width="11.44140625" style="1"/>
    <col min="19" max="22" width="0" style="1" hidden="1" customWidth="1"/>
    <col min="23" max="16384" width="11.44140625" style="1"/>
  </cols>
  <sheetData>
    <row r="1" spans="2:22" ht="15" thickBot="1" x14ac:dyDescent="0.35"/>
    <row r="2" spans="2:22" x14ac:dyDescent="0.3">
      <c r="B2" s="10"/>
      <c r="C2" s="11"/>
      <c r="D2" s="11"/>
      <c r="E2" s="11"/>
      <c r="F2" s="11"/>
      <c r="G2" s="11"/>
      <c r="H2" s="12"/>
    </row>
    <row r="3" spans="2:22" x14ac:dyDescent="0.3">
      <c r="B3" s="13"/>
      <c r="H3" s="14"/>
      <c r="V3" s="23">
        <f>+IF(D10&lt;=10,D10,IF(ROUNDDOWN(D10*10%,0)&gt;10,10,ROUNDDOWN(D10*10%,0)))</f>
        <v>0</v>
      </c>
    </row>
    <row r="4" spans="2:22" x14ac:dyDescent="0.3">
      <c r="B4" s="13"/>
      <c r="H4" s="14"/>
    </row>
    <row r="5" spans="2:22" x14ac:dyDescent="0.3">
      <c r="B5" s="13"/>
      <c r="H5" s="14"/>
    </row>
    <row r="6" spans="2:22" ht="36.75" customHeight="1" x14ac:dyDescent="0.45">
      <c r="B6" s="13"/>
      <c r="C6" s="26" t="s">
        <v>66</v>
      </c>
      <c r="D6" s="27"/>
      <c r="E6" s="22"/>
      <c r="F6"/>
      <c r="G6"/>
      <c r="H6" s="25"/>
    </row>
    <row r="7" spans="2:22" x14ac:dyDescent="0.3">
      <c r="B7" s="13"/>
      <c r="C7" s="1" t="s">
        <v>136</v>
      </c>
      <c r="F7"/>
      <c r="G7"/>
      <c r="H7" s="14"/>
      <c r="T7" s="1" t="s">
        <v>12</v>
      </c>
    </row>
    <row r="8" spans="2:22" x14ac:dyDescent="0.3">
      <c r="B8" s="13"/>
      <c r="C8" s="20" t="s">
        <v>66</v>
      </c>
      <c r="D8" s="20" t="s">
        <v>23</v>
      </c>
      <c r="E8"/>
      <c r="F8" s="20" t="s">
        <v>66</v>
      </c>
      <c r="G8" s="20" t="s">
        <v>23</v>
      </c>
      <c r="H8" s="14"/>
      <c r="T8" s="1" t="s">
        <v>13</v>
      </c>
    </row>
    <row r="9" spans="2:22" x14ac:dyDescent="0.3">
      <c r="B9" s="13"/>
      <c r="C9" s="18" t="s">
        <v>621</v>
      </c>
      <c r="D9" s="64">
        <v>0</v>
      </c>
      <c r="E9"/>
      <c r="F9" s="18" t="s">
        <v>622</v>
      </c>
      <c r="G9" s="64">
        <v>0</v>
      </c>
      <c r="H9" s="14"/>
      <c r="T9" s="1" t="s">
        <v>14</v>
      </c>
    </row>
    <row r="10" spans="2:22" x14ac:dyDescent="0.3">
      <c r="B10" s="13"/>
      <c r="C10" s="18" t="s">
        <v>149</v>
      </c>
      <c r="D10" s="64">
        <v>0</v>
      </c>
      <c r="E10"/>
      <c r="F10" s="18" t="s">
        <v>82</v>
      </c>
      <c r="G10" s="64">
        <v>0</v>
      </c>
      <c r="H10" s="14"/>
    </row>
    <row r="11" spans="2:22" x14ac:dyDescent="0.3">
      <c r="B11" s="13"/>
      <c r="D11" s="44"/>
      <c r="E11"/>
      <c r="G11" s="45"/>
      <c r="H11" s="14"/>
    </row>
    <row r="12" spans="2:22" x14ac:dyDescent="0.3">
      <c r="B12" s="13"/>
      <c r="C12" s="46" t="s">
        <v>86</v>
      </c>
      <c r="D12" s="44"/>
      <c r="E12"/>
      <c r="G12" s="45"/>
      <c r="H12" s="14"/>
      <c r="T12" s="1">
        <f>IF(D9="",0,1)</f>
        <v>1</v>
      </c>
    </row>
    <row r="13" spans="2:22" x14ac:dyDescent="0.3">
      <c r="B13" s="13"/>
      <c r="C13" s="135" t="s">
        <v>646</v>
      </c>
      <c r="D13" s="111"/>
      <c r="E13" s="111"/>
      <c r="F13" s="111"/>
      <c r="G13" s="112"/>
      <c r="H13" s="14"/>
    </row>
    <row r="14" spans="2:22" x14ac:dyDescent="0.3">
      <c r="B14" s="13"/>
      <c r="C14" s="113"/>
      <c r="D14" s="114"/>
      <c r="E14" s="114"/>
      <c r="F14" s="114"/>
      <c r="G14" s="115"/>
      <c r="H14" s="14"/>
    </row>
    <row r="15" spans="2:22" x14ac:dyDescent="0.3">
      <c r="B15" s="13"/>
      <c r="C15" s="113"/>
      <c r="D15" s="114"/>
      <c r="E15" s="114"/>
      <c r="F15" s="114"/>
      <c r="G15" s="115"/>
      <c r="H15" s="14"/>
    </row>
    <row r="16" spans="2:22" ht="15" thickBot="1" x14ac:dyDescent="0.35">
      <c r="B16" s="13"/>
      <c r="C16" s="136"/>
      <c r="D16" s="137"/>
      <c r="E16" s="137"/>
      <c r="F16" s="137"/>
      <c r="G16" s="138"/>
      <c r="H16" s="14"/>
      <c r="T16" s="1">
        <f>IF(G9="",0,1)</f>
        <v>1</v>
      </c>
    </row>
    <row r="17" spans="2:20" ht="15" thickBot="1" x14ac:dyDescent="0.35">
      <c r="B17" s="13"/>
      <c r="C17" s="75" t="s">
        <v>165</v>
      </c>
      <c r="D17" s="76" t="s">
        <v>14</v>
      </c>
      <c r="E17" s="74"/>
      <c r="F17" s="74"/>
      <c r="G17" s="74"/>
      <c r="H17" s="14"/>
    </row>
    <row r="18" spans="2:20" ht="15" thickBot="1" x14ac:dyDescent="0.35">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6" priority="5">
      <formula>LEN(TRIM(C13))=0</formula>
    </cfRule>
  </conditionalFormatting>
  <conditionalFormatting sqref="D9:D10">
    <cfRule type="containsBlanks" dxfId="15" priority="4">
      <formula>LEN(TRIM(D9))=0</formula>
    </cfRule>
  </conditionalFormatting>
  <conditionalFormatting sqref="D17">
    <cfRule type="containsText" dxfId="14" priority="1" operator="containsText" text="N/A">
      <formula>NOT(ISERROR(SEARCH("N/A",D17)))</formula>
    </cfRule>
    <cfRule type="containsBlanks" dxfId="13" priority="2">
      <formula>LEN(TRIM(D17))=0</formula>
    </cfRule>
  </conditionalFormatting>
  <conditionalFormatting sqref="G9:G10">
    <cfRule type="containsBlanks" dxfId="12"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2"/>
  <sheetViews>
    <sheetView showGridLines="0" workbookViewId="0">
      <selection activeCell="F8" sqref="F8:G10"/>
    </sheetView>
  </sheetViews>
  <sheetFormatPr baseColWidth="10" defaultColWidth="11.44140625" defaultRowHeight="14.4" x14ac:dyDescent="0.3"/>
  <cols>
    <col min="1" max="1" width="3.88671875" style="1" customWidth="1"/>
    <col min="2" max="2" width="11.44140625" style="1"/>
    <col min="3" max="3" width="46.109375" style="1" customWidth="1"/>
    <col min="4" max="4" width="20.88671875" style="1" customWidth="1"/>
    <col min="5" max="5" width="6.33203125" style="1" customWidth="1"/>
    <col min="6" max="6" width="36.44140625" style="1" customWidth="1"/>
    <col min="7" max="7" width="24.109375" style="1" customWidth="1"/>
    <col min="8" max="8" width="7.33203125" style="1" customWidth="1"/>
    <col min="9" max="18" width="11.44140625" style="1"/>
    <col min="19" max="20" width="11.44140625" style="1" customWidth="1"/>
    <col min="21" max="21" width="11.44140625" style="1"/>
    <col min="22" max="22" width="0" style="1" hidden="1" customWidth="1"/>
    <col min="23" max="16384" width="11.44140625" style="1"/>
  </cols>
  <sheetData>
    <row r="1" spans="2:22" ht="15" thickBot="1" x14ac:dyDescent="0.35"/>
    <row r="2" spans="2:22" x14ac:dyDescent="0.3">
      <c r="B2" s="10"/>
      <c r="C2" s="11"/>
      <c r="D2" s="11"/>
      <c r="E2" s="11"/>
      <c r="F2" s="11"/>
      <c r="G2" s="11"/>
      <c r="H2" s="12"/>
    </row>
    <row r="3" spans="2:22" x14ac:dyDescent="0.3">
      <c r="B3" s="13"/>
      <c r="H3" s="14"/>
      <c r="V3" s="23" t="e">
        <f>+IF(D10&lt;=10,D10,IF(ROUNDDOWN(D10*10%,0)&gt;10,10,ROUNDDOWN(D10*10%,0)))</f>
        <v>#VALUE!</v>
      </c>
    </row>
    <row r="4" spans="2:22" x14ac:dyDescent="0.3">
      <c r="B4" s="13"/>
      <c r="H4" s="14"/>
    </row>
    <row r="5" spans="2:22" x14ac:dyDescent="0.3">
      <c r="B5" s="13"/>
      <c r="H5" s="14"/>
    </row>
    <row r="6" spans="2:22" ht="21.75" customHeight="1" x14ac:dyDescent="0.4">
      <c r="B6" s="13"/>
      <c r="C6" s="129" t="s">
        <v>630</v>
      </c>
      <c r="D6" s="129"/>
      <c r="E6" s="22"/>
      <c r="F6"/>
      <c r="G6"/>
      <c r="H6" s="25"/>
    </row>
    <row r="7" spans="2:22" x14ac:dyDescent="0.3">
      <c r="B7" s="13"/>
      <c r="C7" s="1" t="s">
        <v>136</v>
      </c>
      <c r="F7" s="47" t="s">
        <v>86</v>
      </c>
      <c r="G7"/>
      <c r="H7" s="14"/>
      <c r="T7" s="1" t="s">
        <v>12</v>
      </c>
    </row>
    <row r="8" spans="2:22" x14ac:dyDescent="0.3">
      <c r="B8" s="13"/>
      <c r="C8" s="20" t="s">
        <v>625</v>
      </c>
      <c r="D8" s="20" t="s">
        <v>624</v>
      </c>
      <c r="E8"/>
      <c r="F8" s="139" t="s">
        <v>652</v>
      </c>
      <c r="G8" s="140"/>
      <c r="H8" s="14"/>
      <c r="T8" s="1" t="s">
        <v>13</v>
      </c>
    </row>
    <row r="9" spans="2:22" ht="31.5" customHeight="1" x14ac:dyDescent="0.3">
      <c r="B9" s="13"/>
      <c r="C9" s="87" t="s">
        <v>632</v>
      </c>
      <c r="D9" s="64" t="s">
        <v>12</v>
      </c>
      <c r="E9"/>
      <c r="F9" s="141"/>
      <c r="G9" s="142"/>
      <c r="H9" s="14"/>
      <c r="T9" s="1" t="s">
        <v>14</v>
      </c>
    </row>
    <row r="10" spans="2:22" ht="29.4" thickBot="1" x14ac:dyDescent="0.35">
      <c r="B10" s="13"/>
      <c r="C10" s="87" t="s">
        <v>631</v>
      </c>
      <c r="D10" s="64" t="s">
        <v>12</v>
      </c>
      <c r="E10"/>
      <c r="F10" s="143"/>
      <c r="G10" s="144"/>
      <c r="H10" s="14"/>
    </row>
    <row r="11" spans="2:22" ht="15" thickBot="1" x14ac:dyDescent="0.35">
      <c r="B11" s="13"/>
      <c r="D11"/>
      <c r="E11"/>
      <c r="F11" s="75" t="s">
        <v>165</v>
      </c>
      <c r="G11" s="76" t="s">
        <v>13</v>
      </c>
      <c r="H11" s="14"/>
    </row>
    <row r="12" spans="2:22" ht="15" thickBot="1" x14ac:dyDescent="0.35">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1" priority="3">
      <formula>LEN(TRIM(D9))=0</formula>
    </cfRule>
  </conditionalFormatting>
  <conditionalFormatting sqref="F8">
    <cfRule type="containsBlanks" dxfId="10" priority="4">
      <formula>LEN(TRIM(F8))=0</formula>
    </cfRule>
  </conditionalFormatting>
  <conditionalFormatting sqref="G11">
    <cfRule type="containsText" dxfId="9" priority="1" operator="containsText" text="N/A">
      <formula>NOT(ISERROR(SEARCH("N/A",G11)))</formula>
    </cfRule>
    <cfRule type="containsBlanks" dxfId="8" priority="2">
      <formula>LEN(TRIM(G11))=0</formula>
    </cfRule>
  </conditionalFormatting>
  <dataValidations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formula1>$T$6:$T$9</formula1>
    </dataValidation>
    <dataValidation type="list" showInputMessage="1" showErrorMessage="1" promptTitle="Gestiona o No Sesiones de Comite" prompt="Indique si su entidad Gestiona elabora fichas, las termina y las concluye a traves del sistema Ekogui" sqref="D10">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V12"/>
  <sheetViews>
    <sheetView showGridLines="0" workbookViewId="0">
      <selection activeCell="D15" sqref="D15"/>
    </sheetView>
  </sheetViews>
  <sheetFormatPr baseColWidth="10" defaultColWidth="11.44140625" defaultRowHeight="14.4" x14ac:dyDescent="0.3"/>
  <cols>
    <col min="1" max="1" width="3.88671875" style="1" customWidth="1"/>
    <col min="2" max="2" width="11.44140625" style="1"/>
    <col min="3" max="3" width="44.109375" style="1" customWidth="1"/>
    <col min="4" max="4" width="20.88671875" style="1" customWidth="1"/>
    <col min="5" max="5" width="6.33203125" style="1" customWidth="1"/>
    <col min="6" max="6" width="36.44140625" style="1" customWidth="1"/>
    <col min="7" max="7" width="24.109375" style="1" customWidth="1"/>
    <col min="8" max="8" width="7.33203125" style="1" customWidth="1"/>
    <col min="9" max="18" width="11.44140625" style="1"/>
    <col min="19" max="19" width="11.44140625" style="1" customWidth="1"/>
    <col min="20" max="20" width="11.44140625" style="1" hidden="1" customWidth="1"/>
    <col min="21" max="21" width="11.44140625" style="1"/>
    <col min="22" max="22" width="0" style="1" hidden="1" customWidth="1"/>
    <col min="23" max="16384" width="11.44140625" style="1"/>
  </cols>
  <sheetData>
    <row r="1" spans="2:22" ht="15" thickBot="1" x14ac:dyDescent="0.35"/>
    <row r="2" spans="2:22" x14ac:dyDescent="0.3">
      <c r="B2" s="10"/>
      <c r="C2" s="11"/>
      <c r="D2" s="11"/>
      <c r="E2" s="11"/>
      <c r="F2" s="11"/>
      <c r="G2" s="11"/>
      <c r="H2" s="12"/>
    </row>
    <row r="3" spans="2:22" x14ac:dyDescent="0.3">
      <c r="B3" s="13"/>
      <c r="H3" s="14"/>
      <c r="V3" s="23" t="e">
        <f>+IF(D10&lt;=10,D10,IF(ROUNDDOWN(D10*10%,0)&gt;10,10,ROUNDDOWN(D10*10%,0)))</f>
        <v>#VALUE!</v>
      </c>
    </row>
    <row r="4" spans="2:22" x14ac:dyDescent="0.3">
      <c r="B4" s="13"/>
      <c r="H4" s="14"/>
    </row>
    <row r="5" spans="2:22" x14ac:dyDescent="0.3">
      <c r="B5" s="13"/>
      <c r="H5" s="14"/>
    </row>
    <row r="6" spans="2:22" ht="21.75" customHeight="1" x14ac:dyDescent="0.4">
      <c r="B6" s="13"/>
      <c r="C6" s="129" t="s">
        <v>8</v>
      </c>
      <c r="D6" s="129"/>
      <c r="E6" s="22"/>
      <c r="F6"/>
      <c r="G6"/>
      <c r="H6" s="25"/>
    </row>
    <row r="7" spans="2:22" x14ac:dyDescent="0.3">
      <c r="B7" s="13"/>
      <c r="C7" s="1" t="s">
        <v>136</v>
      </c>
      <c r="F7" s="47" t="s">
        <v>86</v>
      </c>
      <c r="G7"/>
      <c r="H7" s="14"/>
      <c r="T7" s="1" t="s">
        <v>12</v>
      </c>
    </row>
    <row r="8" spans="2:22" x14ac:dyDescent="0.3">
      <c r="B8" s="13"/>
      <c r="C8" s="20" t="s">
        <v>30</v>
      </c>
      <c r="D8" s="20" t="s">
        <v>23</v>
      </c>
      <c r="E8"/>
      <c r="F8" s="110" t="s">
        <v>651</v>
      </c>
      <c r="G8" s="112"/>
      <c r="H8" s="14"/>
      <c r="T8" s="1" t="s">
        <v>13</v>
      </c>
    </row>
    <row r="9" spans="2:22" x14ac:dyDescent="0.3">
      <c r="B9" s="13"/>
      <c r="C9" s="18" t="s">
        <v>161</v>
      </c>
      <c r="D9" s="64" t="s">
        <v>12</v>
      </c>
      <c r="E9"/>
      <c r="F9" s="113"/>
      <c r="G9" s="115"/>
      <c r="H9" s="14"/>
      <c r="T9" s="1" t="s">
        <v>14</v>
      </c>
    </row>
    <row r="10" spans="2:22" ht="15" thickBot="1" x14ac:dyDescent="0.35">
      <c r="B10" s="13"/>
      <c r="C10" s="18" t="s">
        <v>623</v>
      </c>
      <c r="D10" s="64" t="s">
        <v>12</v>
      </c>
      <c r="E10"/>
      <c r="F10" s="136"/>
      <c r="G10" s="138"/>
      <c r="H10" s="14"/>
    </row>
    <row r="11" spans="2:22" ht="15" thickBot="1" x14ac:dyDescent="0.35">
      <c r="B11" s="13"/>
      <c r="D11"/>
      <c r="E11"/>
      <c r="F11" s="75" t="s">
        <v>165</v>
      </c>
      <c r="G11" s="76" t="s">
        <v>13</v>
      </c>
      <c r="H11" s="14"/>
    </row>
    <row r="12" spans="2:22" ht="15" thickBot="1" x14ac:dyDescent="0.35">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7" priority="3">
      <formula>LEN(TRIM(D9))=0</formula>
    </cfRule>
  </conditionalFormatting>
  <conditionalFormatting sqref="F8">
    <cfRule type="containsBlanks" dxfId="6" priority="4">
      <formula>LEN(TRIM(F8))=0</formula>
    </cfRule>
  </conditionalFormatting>
  <conditionalFormatting sqref="G11">
    <cfRule type="containsText" dxfId="5" priority="1" operator="containsText" text="N/A">
      <formula>NOT(ISERROR(SEARCH("N/A",G11)))</formula>
    </cfRule>
    <cfRule type="containsBlanks" dxfId="4"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2:T33"/>
  <sheetViews>
    <sheetView showGridLines="0" tabSelected="1" topLeftCell="A22" zoomScale="115" zoomScaleNormal="115" workbookViewId="0">
      <selection activeCell="C37" sqref="C37"/>
    </sheetView>
  </sheetViews>
  <sheetFormatPr baseColWidth="10" defaultRowHeight="14.4" x14ac:dyDescent="0.3"/>
  <cols>
    <col min="2" max="2" width="42.6640625" customWidth="1"/>
    <col min="3" max="3" width="14.5546875" bestFit="1" customWidth="1"/>
    <col min="5" max="5" width="33" bestFit="1" customWidth="1"/>
    <col min="6" max="6" width="14.5546875" bestFit="1" customWidth="1"/>
    <col min="19" max="20" width="0" hidden="1" customWidth="1"/>
  </cols>
  <sheetData>
    <row r="2" spans="2:20" ht="18" x14ac:dyDescent="0.35">
      <c r="B2" s="151" t="s">
        <v>10</v>
      </c>
      <c r="C2" s="151"/>
      <c r="D2" s="151"/>
      <c r="E2" s="151"/>
      <c r="F2" s="151"/>
      <c r="G2" s="151"/>
      <c r="H2" s="37"/>
      <c r="I2" s="37"/>
      <c r="J2" s="37"/>
      <c r="K2" s="37"/>
      <c r="L2" s="37"/>
    </row>
    <row r="3" spans="2:20" ht="18" x14ac:dyDescent="0.35">
      <c r="B3" s="151" t="s">
        <v>11</v>
      </c>
      <c r="C3" s="151"/>
      <c r="D3" s="151"/>
      <c r="E3" s="151"/>
      <c r="F3" s="151"/>
      <c r="G3" s="151"/>
      <c r="H3" s="37"/>
      <c r="I3" s="37"/>
      <c r="J3" s="37"/>
      <c r="K3" s="37"/>
      <c r="L3" s="37"/>
    </row>
    <row r="4" spans="2:20" ht="24" thickBot="1" x14ac:dyDescent="0.5">
      <c r="B4" s="33"/>
      <c r="C4" s="71"/>
      <c r="D4" s="71" t="s">
        <v>148</v>
      </c>
      <c r="E4" s="33"/>
      <c r="F4" s="33"/>
      <c r="G4" s="33"/>
      <c r="H4" s="33"/>
      <c r="I4" s="33"/>
      <c r="J4" s="33"/>
      <c r="K4" s="33"/>
      <c r="L4" s="33"/>
    </row>
    <row r="5" spans="2:20" ht="15" thickBot="1" x14ac:dyDescent="0.35">
      <c r="B5" t="s">
        <v>151</v>
      </c>
      <c r="C5" s="145" t="s">
        <v>284</v>
      </c>
      <c r="D5" s="146"/>
      <c r="E5" s="146"/>
      <c r="F5" s="146"/>
      <c r="G5" s="147"/>
    </row>
    <row r="6" spans="2:20" ht="15" thickBot="1" x14ac:dyDescent="0.35">
      <c r="B6" t="s">
        <v>152</v>
      </c>
      <c r="C6" s="148" t="s">
        <v>639</v>
      </c>
      <c r="D6" s="149"/>
      <c r="E6" s="149"/>
      <c r="F6" s="149"/>
      <c r="G6" s="150"/>
    </row>
    <row r="7" spans="2:20" x14ac:dyDescent="0.3">
      <c r="T7" s="1" t="s">
        <v>12</v>
      </c>
    </row>
    <row r="8" spans="2:20" x14ac:dyDescent="0.3">
      <c r="B8" t="s">
        <v>37</v>
      </c>
      <c r="C8" s="36" t="str">
        <f>+IF(SUM(USUARIOS!I12:J17)=0,"Falta diligenciar","")</f>
        <v/>
      </c>
      <c r="E8" t="s">
        <v>71</v>
      </c>
      <c r="F8" s="36" t="str">
        <f>+IF(PREJUDICIALES!$D$10="","Falta  actualizar","")</f>
        <v/>
      </c>
      <c r="T8" s="1" t="s">
        <v>13</v>
      </c>
    </row>
    <row r="9" spans="2:20" x14ac:dyDescent="0.3">
      <c r="B9" s="35" t="s">
        <v>40</v>
      </c>
      <c r="C9" s="69">
        <f>+SUM(USUARIOS!I12:I17)/(6-SUM(USUARIOS!H12:H17))</f>
        <v>1</v>
      </c>
      <c r="E9" s="35" t="s">
        <v>45</v>
      </c>
      <c r="F9" s="68">
        <f>+PREJUDICIALES!$D$11</f>
        <v>0</v>
      </c>
      <c r="T9" s="1" t="s">
        <v>14</v>
      </c>
    </row>
    <row r="10" spans="2:20" x14ac:dyDescent="0.3">
      <c r="B10" s="35" t="s">
        <v>38</v>
      </c>
      <c r="C10" s="68">
        <f>+ABOGADOS!$D$12+SUM(USUARIOS!I12:I17)</f>
        <v>11</v>
      </c>
      <c r="E10" s="35" t="s">
        <v>43</v>
      </c>
      <c r="F10" s="69">
        <f>IFERROR(PREJUDICIALES!$D$11/PREJUDICIALES!$D$10,"")</f>
        <v>0</v>
      </c>
    </row>
    <row r="11" spans="2:20" x14ac:dyDescent="0.3">
      <c r="B11" s="35" t="s">
        <v>9</v>
      </c>
      <c r="C11" s="68" t="s">
        <v>99</v>
      </c>
      <c r="E11" s="35" t="s">
        <v>46</v>
      </c>
      <c r="F11" s="69" t="str">
        <f>IFERROR(PREJUDICIALES!$G$13/PREJUDICIALES!$V$3,"")</f>
        <v/>
      </c>
    </row>
    <row r="12" spans="2:20" x14ac:dyDescent="0.3">
      <c r="B12" s="35" t="s">
        <v>39</v>
      </c>
      <c r="C12" s="69">
        <f>IFERROR((ABOGADOS!$H$17+ABOGADOS!$H$18+ABOGADOS!$H$19*0.5)/ABOGADOS!D12,"")</f>
        <v>1</v>
      </c>
    </row>
    <row r="13" spans="2:20" x14ac:dyDescent="0.3">
      <c r="E13" t="s">
        <v>66</v>
      </c>
      <c r="F13" s="36" t="str">
        <f>+IF(ARBITRAMENTOS!T18=0,"Falta  actualizar","")</f>
        <v/>
      </c>
    </row>
    <row r="14" spans="2:20" x14ac:dyDescent="0.3">
      <c r="E14" s="35" t="s">
        <v>44</v>
      </c>
      <c r="F14" s="68">
        <f>+ARBITRAMENTOS!D10</f>
        <v>0</v>
      </c>
    </row>
    <row r="15" spans="2:20" x14ac:dyDescent="0.3">
      <c r="E15" s="35" t="s">
        <v>43</v>
      </c>
      <c r="F15" s="69" t="str">
        <f>IFERROR(ARBITRAMENTOS!D10/ARBITRAMENTOS!D9,"")</f>
        <v/>
      </c>
    </row>
    <row r="17" spans="2:6" x14ac:dyDescent="0.3">
      <c r="E17" t="s">
        <v>69</v>
      </c>
      <c r="F17" s="36" t="str">
        <f>+IF(PAGOS!D9="","Falta  actualizar","")</f>
        <v/>
      </c>
    </row>
    <row r="18" spans="2:6" x14ac:dyDescent="0.3">
      <c r="B18" t="s">
        <v>70</v>
      </c>
      <c r="C18" s="36" t="str">
        <f>+IF(JUDICIALES!$D$11="","Falta  actualizar","")</f>
        <v/>
      </c>
      <c r="E18" s="35" t="s">
        <v>153</v>
      </c>
      <c r="F18" s="68" t="str">
        <f>+IF(PAGOS!D10="No","No","Si")</f>
        <v>Si</v>
      </c>
    </row>
    <row r="19" spans="2:6" x14ac:dyDescent="0.3">
      <c r="B19" s="35" t="s">
        <v>41</v>
      </c>
      <c r="C19" s="68">
        <f>+JUDICIALES!$D$12</f>
        <v>499</v>
      </c>
      <c r="E19" s="35" t="s">
        <v>150</v>
      </c>
      <c r="F19" s="68" t="str">
        <f>+IF(PAGOS!D9="No","No aplica","Si")</f>
        <v>Si</v>
      </c>
    </row>
    <row r="20" spans="2:6" x14ac:dyDescent="0.3">
      <c r="B20" s="35" t="s">
        <v>43</v>
      </c>
      <c r="C20" s="69">
        <f>IFERROR(JUDICIALES!$D$12/JUDICIALES!$D$11,"")</f>
        <v>0.98228346456692917</v>
      </c>
      <c r="F20" s="88"/>
    </row>
    <row r="21" spans="2:6" x14ac:dyDescent="0.3">
      <c r="B21" s="35" t="s">
        <v>47</v>
      </c>
      <c r="C21" s="69">
        <f>IFERROR(JUDICIALES!$G$11/JUDICIALES!$G$10,"")</f>
        <v>0.5</v>
      </c>
      <c r="E21" t="s">
        <v>633</v>
      </c>
      <c r="F21" s="36" t="str">
        <f>+IF('COMITES DE CONCILIACION'!D9="","Falta  actualizar","")</f>
        <v/>
      </c>
    </row>
    <row r="22" spans="2:6" x14ac:dyDescent="0.3">
      <c r="B22" s="35" t="s">
        <v>42</v>
      </c>
      <c r="C22" s="68">
        <f>IFERROR(C19/ABOGADOS!$D$12,"")</f>
        <v>99.8</v>
      </c>
      <c r="E22" s="35" t="s">
        <v>635</v>
      </c>
      <c r="F22" s="68" t="str">
        <f>+IF('COMITES DE CONCILIACION'!D9="No","No","Si")</f>
        <v>Si</v>
      </c>
    </row>
    <row r="23" spans="2:6" x14ac:dyDescent="0.3">
      <c r="B23" s="35" t="s">
        <v>154</v>
      </c>
      <c r="C23" s="69">
        <f>IFERROR(1-(JUDICIALES!$H$22+JUDICIALES!$H$23+JUDICIALES!$H$24)/(JUDICIALES!$G$22+JUDICIALES!$G$23+JUDICIALES!$G$24),"")</f>
        <v>0</v>
      </c>
      <c r="E23" s="35" t="s">
        <v>634</v>
      </c>
      <c r="F23" s="68" t="str">
        <f>+IF('COMITES DE CONCILIACION'!D10="No","No","Si")</f>
        <v>Si</v>
      </c>
    </row>
    <row r="24" spans="2:6" ht="15" thickBot="1" x14ac:dyDescent="0.35"/>
    <row r="25" spans="2:6" x14ac:dyDescent="0.3">
      <c r="B25" s="2" t="s">
        <v>178</v>
      </c>
      <c r="C25" s="3"/>
      <c r="D25" s="3"/>
      <c r="E25" s="3"/>
      <c r="F25" s="4"/>
    </row>
    <row r="26" spans="2:6" x14ac:dyDescent="0.3">
      <c r="B26" s="110" t="s">
        <v>653</v>
      </c>
      <c r="C26" s="111"/>
      <c r="D26" s="111"/>
      <c r="E26" s="111"/>
      <c r="F26" s="112"/>
    </row>
    <row r="27" spans="2:6" x14ac:dyDescent="0.3">
      <c r="B27" s="113"/>
      <c r="C27" s="114"/>
      <c r="D27" s="114"/>
      <c r="E27" s="114"/>
      <c r="F27" s="115"/>
    </row>
    <row r="28" spans="2:6" x14ac:dyDescent="0.3">
      <c r="B28" s="113"/>
      <c r="C28" s="114"/>
      <c r="D28" s="114"/>
      <c r="E28" s="114"/>
      <c r="F28" s="115"/>
    </row>
    <row r="29" spans="2:6" ht="15" thickBot="1" x14ac:dyDescent="0.35">
      <c r="B29" s="136"/>
      <c r="C29" s="137"/>
      <c r="D29" s="137"/>
      <c r="E29" s="137"/>
      <c r="F29" s="138"/>
    </row>
    <row r="30" spans="2:6" ht="15" thickBot="1" x14ac:dyDescent="0.35">
      <c r="B30" s="75" t="s">
        <v>180</v>
      </c>
      <c r="C30" s="76" t="s">
        <v>12</v>
      </c>
    </row>
    <row r="31" spans="2:6" x14ac:dyDescent="0.3">
      <c r="B31" t="s">
        <v>147</v>
      </c>
    </row>
    <row r="32" spans="2:6" x14ac:dyDescent="0.3">
      <c r="B32" t="s">
        <v>176</v>
      </c>
    </row>
    <row r="33" spans="2:2" x14ac:dyDescent="0.3">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3" priority="5">
      <formula>LEN(TRIM(B26))=0</formula>
    </cfRule>
  </conditionalFormatting>
  <conditionalFormatting sqref="C5:C6">
    <cfRule type="containsBlanks" dxfId="2" priority="3">
      <formula>LEN(TRIM(C5))=0</formula>
    </cfRule>
  </conditionalFormatting>
  <conditionalFormatting sqref="C30">
    <cfRule type="containsText" dxfId="1" priority="1" operator="containsText" text="N/A">
      <formula>NOT(ISERROR(SEARCH("N/A",C30)))</formula>
    </cfRule>
    <cfRule type="containsBlanks" dxfId="0" priority="2">
      <formula>LEN(TRIM(C30))=0</formula>
    </cfRule>
  </conditionalFormatting>
  <dataValidations xWindow="439" yWindow="704" count="3">
    <dataValidation allowBlank="1" showInputMessage="1" showErrorMessage="1" promptTitle="Nombres y Apellidos" prompt="Diligencie los nombres y apellidos del jefe de control interno que esta reportando o quien haga sus veces" sqref="C6:G6"/>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39" yWindow="70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14:formula1>
            <xm:f>Entidades!$A$2:$A$427</xm:f>
          </x14:formula1>
          <xm:sqref>C5:G5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Jorge Iván De Castro Barón</cp:lastModifiedBy>
  <dcterms:created xsi:type="dcterms:W3CDTF">2020-06-25T21:16:25Z</dcterms:created>
  <dcterms:modified xsi:type="dcterms:W3CDTF">2024-03-20T17:36:34Z</dcterms:modified>
</cp:coreProperties>
</file>