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MR\Documents\2021\Seguimiento ekogui\"/>
    </mc:Choice>
  </mc:AlternateContent>
  <bookViews>
    <workbookView xWindow="0" yWindow="0" windowWidth="20460" windowHeight="7020" firstSheet="3" activeTab="8"/>
  </bookViews>
  <sheets>
    <sheet name="Principal" sheetId="4" r:id="rId1"/>
    <sheet name="USUARIOS" sheetId="1" r:id="rId2"/>
    <sheet name="Base a pegar" sheetId="12" state="hidden" r:id="rId3"/>
    <sheet name="ABOGADOS" sheetId="7" r:id="rId4"/>
    <sheet name="JUDICIALES" sheetId="8" r:id="rId5"/>
    <sheet name="PREJUDICIALES" sheetId="9" r:id="rId6"/>
    <sheet name="ARBITRAMENTOS" sheetId="10" r:id="rId7"/>
    <sheet name="PAGOS" sheetId="11" r:id="rId8"/>
    <sheet name="Resumen general" sheetId="5" r:id="rId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 i="5" l="1"/>
  <c r="V3" i="7"/>
  <c r="G14" i="1" l="1"/>
  <c r="G13" i="1"/>
  <c r="G15" i="1"/>
  <c r="G16" i="1"/>
  <c r="G17" i="1"/>
  <c r="G12" i="1"/>
  <c r="BE3" i="12" l="1"/>
  <c r="BD3" i="12"/>
  <c r="BC3" i="12"/>
  <c r="BB3" i="12"/>
  <c r="BA3" i="12"/>
  <c r="AZ3" i="12"/>
  <c r="O3" i="12" l="1"/>
  <c r="N3" i="12"/>
  <c r="M3" i="12"/>
  <c r="L3" i="12"/>
  <c r="K3" i="12"/>
  <c r="J3" i="12"/>
  <c r="I3" i="12"/>
  <c r="H3" i="12"/>
  <c r="G3" i="12"/>
  <c r="F17" i="5" l="1"/>
  <c r="F15" i="5"/>
  <c r="F10" i="5"/>
  <c r="C19" i="5"/>
  <c r="C17" i="5"/>
  <c r="C16" i="5"/>
  <c r="T16" i="10"/>
  <c r="T12" i="10"/>
  <c r="W3" i="8"/>
  <c r="C25" i="8" s="1"/>
  <c r="T17" i="10" l="1"/>
  <c r="F13" i="5" s="1"/>
  <c r="V2" i="9"/>
  <c r="V3" i="9" s="1"/>
  <c r="F9" i="9" s="1"/>
  <c r="F11" i="5" l="1"/>
  <c r="AY3" i="12"/>
  <c r="AX3" i="12"/>
  <c r="AW3" i="12"/>
  <c r="AV3" i="12"/>
  <c r="AU3" i="12"/>
  <c r="AT3" i="12"/>
  <c r="AS3" i="12"/>
  <c r="AR3" i="12"/>
  <c r="AQ3" i="12"/>
  <c r="AP3" i="12"/>
  <c r="AO3" i="12"/>
  <c r="AN3" i="12"/>
  <c r="AM3" i="12"/>
  <c r="AL3" i="12"/>
  <c r="AK3" i="12"/>
  <c r="AJ3" i="12"/>
  <c r="AI3" i="12"/>
  <c r="AH3" i="12"/>
  <c r="AG3" i="12"/>
  <c r="AF3" i="12"/>
  <c r="AE3" i="12"/>
  <c r="AD3" i="12"/>
  <c r="AC3" i="12"/>
  <c r="AB3" i="12"/>
  <c r="AA3" i="12"/>
  <c r="Z3" i="12"/>
  <c r="Y3" i="12"/>
  <c r="X3" i="12"/>
  <c r="W3" i="12"/>
  <c r="V3" i="12"/>
  <c r="U3" i="12"/>
  <c r="T3" i="12"/>
  <c r="S3" i="12"/>
  <c r="R3" i="12"/>
  <c r="Q3" i="12"/>
  <c r="F3" i="12"/>
  <c r="E3" i="12"/>
  <c r="D3" i="12"/>
  <c r="C3" i="12"/>
  <c r="B3" i="12"/>
  <c r="A3" i="12"/>
  <c r="F19" i="5"/>
  <c r="F18" i="5"/>
  <c r="F14" i="5"/>
  <c r="F9" i="5"/>
  <c r="F8" i="5"/>
  <c r="C14" i="5"/>
  <c r="C15" i="5"/>
  <c r="C18" i="5" s="1"/>
  <c r="J13" i="1"/>
  <c r="J14" i="1"/>
  <c r="J15" i="1"/>
  <c r="J16" i="1"/>
  <c r="J17" i="1"/>
  <c r="J12" i="1"/>
  <c r="I12" i="1"/>
  <c r="I13" i="1"/>
  <c r="I14" i="1"/>
  <c r="I15" i="1"/>
  <c r="I16" i="1"/>
  <c r="I17" i="1"/>
  <c r="H13" i="1"/>
  <c r="H14" i="1"/>
  <c r="H15" i="1"/>
  <c r="H16" i="1"/>
  <c r="H17" i="1"/>
  <c r="H12" i="1"/>
  <c r="C10" i="5" l="1"/>
  <c r="C9" i="5"/>
  <c r="C8" i="5"/>
  <c r="V3" i="11" l="1"/>
  <c r="V3" i="10"/>
  <c r="F7" i="7" l="1"/>
</calcChain>
</file>

<file path=xl/comments1.xml><?xml version="1.0" encoding="utf-8"?>
<comments xmlns="http://schemas.openxmlformats.org/spreadsheetml/2006/main">
  <authors>
    <author>Juan Pablo Garzón Peraza</author>
  </authors>
  <commentList>
    <comment ref="C21" authorId="0" shapeId="0">
      <text>
        <r>
          <rPr>
            <b/>
            <sz val="9"/>
            <color indexed="81"/>
            <rFont val="Tahoma"/>
            <family val="2"/>
          </rPr>
          <t>Juan Pablo Garzón Peraza:</t>
        </r>
        <r>
          <rPr>
            <sz val="9"/>
            <color indexed="81"/>
            <rFont val="Tahoma"/>
            <family val="2"/>
          </rPr>
          <t xml:space="preserve">
Total de procesos terminados, sin importar la fecha de terminación</t>
        </r>
      </text>
    </comment>
  </commentList>
</comments>
</file>

<file path=xl/sharedStrings.xml><?xml version="1.0" encoding="utf-8"?>
<sst xmlns="http://schemas.openxmlformats.org/spreadsheetml/2006/main" count="241" uniqueCount="167">
  <si>
    <t>JEFE FINANCIERO</t>
  </si>
  <si>
    <t>JEFE JURÍDICO</t>
  </si>
  <si>
    <t>ENLACE DE PAGOS</t>
  </si>
  <si>
    <t>JEFE CONTROL INTERNO</t>
  </si>
  <si>
    <t>SECRETARIO TÉCNICO</t>
  </si>
  <si>
    <t>ADMINISTRADOR DE LA ENTIDAD</t>
  </si>
  <si>
    <t>FECHA CREACIÓN  EN EKOGUI</t>
  </si>
  <si>
    <t>NOMBRE</t>
  </si>
  <si>
    <t>Pagos</t>
  </si>
  <si>
    <t>Uso del sistema</t>
  </si>
  <si>
    <t>Plantilla de certificado de Control Interno</t>
  </si>
  <si>
    <t>Agencia Nacional de Defensa Jurídica del Estado</t>
  </si>
  <si>
    <t>Si</t>
  </si>
  <si>
    <t>No</t>
  </si>
  <si>
    <t>N/A</t>
  </si>
  <si>
    <t>ROL</t>
  </si>
  <si>
    <t>TIENE EL ROL</t>
  </si>
  <si>
    <t>FECHA ÚLTIMA CAPACITACIÓN</t>
  </si>
  <si>
    <t xml:space="preserve">CANTIDAD </t>
  </si>
  <si>
    <t>CANTIDAD DE ABOGADOS</t>
  </si>
  <si>
    <t>ABOGADOS CON PROCESOS ACTIVOS</t>
  </si>
  <si>
    <t>CANTIDAD DE ABOGADOS LITIGANDO</t>
  </si>
  <si>
    <t>ABOGADOS CREADOS EN EKOGUI ACTIVOS</t>
  </si>
  <si>
    <t>CANTIDAD</t>
  </si>
  <si>
    <t>ABOGADOS INACTIVOS</t>
  </si>
  <si>
    <t>Sin capacitación</t>
  </si>
  <si>
    <t>ABOGADOS CON CORREO ACTUALIZADO</t>
  </si>
  <si>
    <t>Cantidad de procesos de más de 33.000 SMMLV</t>
  </si>
  <si>
    <t>CANTIDAD DE PROCESOS ACTIVOS</t>
  </si>
  <si>
    <t>PROCESOS ACTIVOS REGISTRADOS EN EKOGUI</t>
  </si>
  <si>
    <t>PROCESOS SIN ABOGADO ASIGNADO</t>
  </si>
  <si>
    <t>PROCESOS</t>
  </si>
  <si>
    <t>PROCESOS ACTIVOS</t>
  </si>
  <si>
    <t>ACTUALIZACIÓN</t>
  </si>
  <si>
    <t>CALIFICACIÓN DE RIESGO</t>
  </si>
  <si>
    <t>PROCESOS ACTIVOS EN CALIDAD DEMANDADO</t>
  </si>
  <si>
    <t>PROCESOS SIN CALIFICACIÓN</t>
  </si>
  <si>
    <t>PROCESO ENTIDAD TERMINADOS</t>
  </si>
  <si>
    <t>ENTIDAD</t>
  </si>
  <si>
    <t>INFORMACIÓN USUARIOS</t>
  </si>
  <si>
    <t>Usuarios activos</t>
  </si>
  <si>
    <t>Nivel de capacitación</t>
  </si>
  <si>
    <t>Completitud de roles</t>
  </si>
  <si>
    <t>Procesos activos</t>
  </si>
  <si>
    <t>Procesos por abogado</t>
  </si>
  <si>
    <t>Porcentaje de registro</t>
  </si>
  <si>
    <t>Procesos arbitrales</t>
  </si>
  <si>
    <t>Procesos prejudiciales</t>
  </si>
  <si>
    <t>Actualización prejudiciales</t>
  </si>
  <si>
    <t>Pagos relacionados</t>
  </si>
  <si>
    <t>Uso del módulo pagos</t>
  </si>
  <si>
    <t>Actualización más de 33.000 SMMLV</t>
  </si>
  <si>
    <t>REGISTRO EN 2020</t>
  </si>
  <si>
    <t>REGISTRO EN 2019</t>
  </si>
  <si>
    <t>REGISTRO EN 2018 Y ANTERIORES</t>
  </si>
  <si>
    <t>TOTAL PREJUDICIALES ACTIVOS</t>
  </si>
  <si>
    <t>Prejudiciales</t>
  </si>
  <si>
    <t>TOTAL PREJUDICIALES ACTIVOS EN EKOGUI</t>
  </si>
  <si>
    <t>TOTAL PROCESOS TERMINADOS</t>
  </si>
  <si>
    <t>CANTIDAD PREJUDICIALES</t>
  </si>
  <si>
    <t>Procesos que efectivamente se encuentran activos</t>
  </si>
  <si>
    <t>Proceso que se encuentran terminados</t>
  </si>
  <si>
    <t>TERMINADOS EN EKOGUI</t>
  </si>
  <si>
    <t>PROCESOS TERMINADOS EN 2020</t>
  </si>
  <si>
    <t>PROCESOS ACTIVOS CON ESTADO TERMINADO*</t>
  </si>
  <si>
    <t xml:space="preserve">Procesos de más de 33.000 SMMLV con la pieza demanda </t>
  </si>
  <si>
    <t>Procesos de más de 33.000 SMMLV registrados en eKOGUI</t>
  </si>
  <si>
    <t>PROCESOS CON CALIFICACIÓN  EN 2020</t>
  </si>
  <si>
    <t>PROCESOS CON CALIFICACIÓN ANTERIOR A 2020</t>
  </si>
  <si>
    <t>PROBABILIDAD DE PERDER EL CASO ALTA</t>
  </si>
  <si>
    <t>PROBABILIDAD DE PERDER EL CASO MEDIA</t>
  </si>
  <si>
    <t>PROBABILIDAD DE PERDER EL CASO BAJA</t>
  </si>
  <si>
    <t>PROBABILIDAD DE PERDER EL CASO REMOTA</t>
  </si>
  <si>
    <t>CON PROVISIÓN IGUAL A CERO</t>
  </si>
  <si>
    <t>Procesos Judiciales</t>
  </si>
  <si>
    <t>TERMINADOS ÚLTIMA ACTUACIÓN EN 2020</t>
  </si>
  <si>
    <t>ARBITRAMENTOS</t>
  </si>
  <si>
    <t>ARBITRAMENTOS ACTIVOS</t>
  </si>
  <si>
    <t>ARBITRAMENTOS REGISTRADOS EN EKOGUI</t>
  </si>
  <si>
    <t>PAGOS</t>
  </si>
  <si>
    <t>Gestiona pagos en SIIF de MinHacienda</t>
  </si>
  <si>
    <t>Pagos enlazados</t>
  </si>
  <si>
    <t>Provisión incorrecta</t>
  </si>
  <si>
    <t>JUDICIALES</t>
  </si>
  <si>
    <t>PREJUDICIALES</t>
  </si>
  <si>
    <t>Plantilla de certificado de Control Interno eKOGUI</t>
  </si>
  <si>
    <t>REGISTRO EN 2019 Y ANTERIORES</t>
  </si>
  <si>
    <t>ACTUALIZADO</t>
  </si>
  <si>
    <t>Entre 21-03-2019 y 31-12-2019</t>
  </si>
  <si>
    <t>PROCESOS SIN ABOGADO ASIGNADO(1)</t>
  </si>
  <si>
    <t>(2) Con fecha de actuación en 2020</t>
  </si>
  <si>
    <t>PROCESOS ACTIVOS CON ESTADO TERMINADO(3)</t>
  </si>
  <si>
    <t>(4)Equivalente a un valor indexado de $28.967 millones</t>
  </si>
  <si>
    <t>Procesos de más de 33.000 SMMLV con la pieza demanda(5)</t>
  </si>
  <si>
    <t>(5) Puede ser remitida a la ANDJE o cargada en el sistema</t>
  </si>
  <si>
    <t>PROCESOS ANALIZADOS</t>
  </si>
  <si>
    <t>PROCESOS TERMINADOS CON EJECUTORIA</t>
  </si>
  <si>
    <t>PROCESOS DESFAVORABLES</t>
  </si>
  <si>
    <t>PROCESOS QUE GENERAN EROGACIÓN ECONÓMICA</t>
  </si>
  <si>
    <t>PROCESOS CON VALOR CONDENA MAYOR A CERO</t>
  </si>
  <si>
    <t>ARBITRAMENTOS TERMINADOS EN EKOGUI</t>
  </si>
  <si>
    <r>
      <t xml:space="preserve">Por favor seleccione la información que desea registrar, en cualquier momento puede visualizar los resultados de la información que haya registrado seleccionando la opción de </t>
    </r>
    <r>
      <rPr>
        <b/>
        <sz val="11"/>
        <color theme="1"/>
        <rFont val="Calibri"/>
        <family val="2"/>
        <scheme val="minor"/>
      </rPr>
      <t>Ver resultado</t>
    </r>
    <r>
      <rPr>
        <sz val="11"/>
        <color theme="1"/>
        <rFont val="Calibri"/>
        <family val="2"/>
        <scheme val="minor"/>
      </rPr>
      <t>.</t>
    </r>
  </si>
  <si>
    <t>OBSERVACIONES</t>
  </si>
  <si>
    <t>CONDENAS</t>
  </si>
  <si>
    <t>Observaciones</t>
  </si>
  <si>
    <t>Tiene información estudios</t>
  </si>
  <si>
    <t>Tienen información experiencia</t>
  </si>
  <si>
    <t>Tienen Información laboral</t>
  </si>
  <si>
    <t>INFORMACIÓN (1)</t>
  </si>
  <si>
    <t>Observaciones:</t>
  </si>
  <si>
    <t>Capacitaciones anteriores al 21-03-2019</t>
  </si>
  <si>
    <t>RETIRADOS EN LA ENTIDAD PRIMER SEMESTRE 2020</t>
  </si>
  <si>
    <t>INACTIVADOS EN EKOGUI PRIMER SEMESTRE 2020</t>
  </si>
  <si>
    <t>(1) Se visualiza en el detalle del abogado a la fecha de revisión</t>
  </si>
  <si>
    <t>Solamente se revisa que tenga registrada alguna información registrada</t>
  </si>
  <si>
    <t>PROVISIÓN CONTABLE (6)</t>
  </si>
  <si>
    <t>MAYORES A 33.000 SMMLV(4) ACTIVOS</t>
  </si>
  <si>
    <t>ÚLTIMA CAPACITACIÓN ABOGADOS ACTIVOS</t>
  </si>
  <si>
    <t>No Aplica</t>
  </si>
  <si>
    <t>Abogados al 31 de diciembre de 2020</t>
  </si>
  <si>
    <t>ABOGADOS ACTIVOS AL 31-12-2020</t>
  </si>
  <si>
    <t>USUARIOS ACTIVOS</t>
  </si>
  <si>
    <t>RETIRADOS EN LA ENTIDAD SEGUNDO SEMESTRE 2020</t>
  </si>
  <si>
    <t>INACTIVADOS EN EKOGUI SEGUNDO SEMESTRE 2020</t>
  </si>
  <si>
    <t>Indique la fecha en la que genera el reporte</t>
  </si>
  <si>
    <t>Posteriores al 01-01-2020</t>
  </si>
  <si>
    <t>PROCESOS ACTIVOS AL 31 DE DICIEMBRE DE 2020</t>
  </si>
  <si>
    <t>Fecha de diligenciamiento de plantilla</t>
  </si>
  <si>
    <t>PROCESOS TERMINADOS SEGUNDO SEMESTRE 2020</t>
  </si>
  <si>
    <t xml:space="preserve">PROCESO TERMINADOS AL 31 DE DICIEMBRE 2020 </t>
  </si>
  <si>
    <r>
      <t>(3)En el reporte de activos al 31 de diciembre verifique la columna</t>
    </r>
    <r>
      <rPr>
        <b/>
        <i/>
        <sz val="9"/>
        <color theme="1"/>
        <rFont val="Calibri"/>
        <family val="2"/>
        <scheme val="minor"/>
      </rPr>
      <t xml:space="preserve"> Estado General del proceso</t>
    </r>
  </si>
  <si>
    <t>(6) Solo se consideran los procesos activos - calidad demandado al 31 de diciembre de 2020 que tengan calificación de riesgo</t>
  </si>
  <si>
    <t>PROCESOS ACTIVOS EN CALIDAD DEMANDADO AL 31-12-2020</t>
  </si>
  <si>
    <t>PROCESOS CON CALIFICACIÓNSEGUNDO SEMESTRE 2020</t>
  </si>
  <si>
    <t>PROCESOS CON CALIFICACIÓN ANTERIOR A 30-06-2020</t>
  </si>
  <si>
    <t>PREJUDICIALES ACTIVOS AL 31-12-2020</t>
  </si>
  <si>
    <t>REGISTRO DESDE JULIO 1 DE 2020</t>
  </si>
  <si>
    <t>REGISTRO ENTRE 1 DE ENERO Y 30 DE JUNIO 2020</t>
  </si>
  <si>
    <t>TOTAL PREJUDICIALES TERMINADOS II SEM. 2020</t>
  </si>
  <si>
    <t>TERMINADOS ÚLTIMA ACTUACIÓN II SEM. 2020</t>
  </si>
  <si>
    <t>PREJUDICIALES TERMINADOS SEGUNDO SEMESTRE 2020</t>
  </si>
  <si>
    <t>ARBITRAMENTOS ACTIVOS AL 31-12-2020</t>
  </si>
  <si>
    <t>TOTAL ARBITRAMENTOS TERMINADOS  AL 31-12-2020</t>
  </si>
  <si>
    <t>Pagos enlazados al 31-12-2020</t>
  </si>
  <si>
    <t>Obs1</t>
  </si>
  <si>
    <t>Obs2</t>
  </si>
  <si>
    <t>Obs3</t>
  </si>
  <si>
    <t>Obs4</t>
  </si>
  <si>
    <t>Obs5</t>
  </si>
  <si>
    <t>Obs6</t>
  </si>
  <si>
    <t>Escriba la fecha de generación del reporte</t>
  </si>
  <si>
    <t>PROCESOS TERMINADOS DURANTE SEGUNDO SEMESTRE 2020</t>
  </si>
  <si>
    <t>TERMINADOS EN EKOGUI DURANTE SEGUNDO SEMESTRE 2020 (2)</t>
  </si>
  <si>
    <t>ARMANDO LOPEZ CORTES</t>
  </si>
  <si>
    <t>YENNY MARCELA HERRERA MARTINEZ</t>
  </si>
  <si>
    <t xml:space="preserve">LUZ STELLA PATIÑO JURADO </t>
  </si>
  <si>
    <t>VICTOR HUGO CALDERON JARAMILLO</t>
  </si>
  <si>
    <t>ADRIANA MARCELA ORTEGA</t>
  </si>
  <si>
    <t>NOHORA CONSTANZA SIABATO LOZANO</t>
  </si>
  <si>
    <t xml:space="preserve">El Jefe Jurídico señaló que  a la fecha no  ha asistido a capacitaciones de la ADNJE. En el mes de noviembre la servidora con el perfil de jefe financiero renunció a la entidad, a la fecha del presente seguimiento no había sido inactivada de la plataforma, la Oficina de Control Interno informó a la administradora de la entidad, quien el día 10 de marzo de 2021 procedió a inactivar  a la saliente jefe financiera y activar a la actual jefe JEANETTE CAROLINA RIVERA MELO. La servidora que tiene el rol de "administrador de la entidad", señala que asistió a las capacitaciones virtuales dadas por la agencia:  a. Acto administrativo y Recuperación de recursos públicos; b. Prueba Documental y Testimonial; c. Elementos de la responsabilidad patrimonial del Estado; d. Seminario reforma CPACA - Sesión 1; e. Seminario reforma CPACA - Sesión 2, pero que no tiene certificado de asistencia expedido por la ANDJE.
</t>
  </si>
  <si>
    <t>De conformidad con la información entregada por la Administradora,  para el periodo evaluado, esto es, julio -diciembre de 2020, el Departamento Administrativo de la Función Pública no estuvo vinculado a procesos arbitrales.</t>
  </si>
  <si>
    <t xml:space="preserve">El Departamento Administrativo de la Función Publica, durante el segundo semestre de 2020 no ha realizado pagos con cargo a procesos judiciales.   </t>
  </si>
  <si>
    <t>DEPARTAMENTO ADMINISTRATIVO DE LA FUNCION PUBLICA</t>
  </si>
  <si>
    <t>LUZ STELLA PATIÑO JURADO</t>
  </si>
  <si>
    <t xml:space="preserve"> Para la fecha de corte a 31 de diciembre 2020 se encontraban activos tres (3) abogados, a la fecha de consulta, aparecen cuatro (4) abogados activos, uno fue vinculado a finales del mes de febrero de 2021.</t>
  </si>
  <si>
    <t>PROCESOS ACTIVOS: De conformidad con la información suministrada  por la Administradora de la Entidad (DAFP), en el archivo denominado " 2021-01-31_Novedades _procesales" a Diciembre 31 de 2020, se registraron  374 procesos judiciales activos, señala la Administradora que en Ekogui se registraban 372 procesos activos, y  se  tuvo incoveniente  con  el registro de dos (2) procesos (Raul Mancera  y UGPP 2020-223).                                                                                                                                                 PROCESOS CON CALIFICACION  SEGUNDO SEMESTRE 2020: El proceso con ID EKOGUI 2168307, es el único que apárece sin calificación del riesgo, de acuerdo con lo argumentado por la administradora de la entidad este proceso se notificó al DAFP hasta el mes de marzo de 2021.</t>
  </si>
  <si>
    <t>La Oficina de Control Interno de Función Pública, una vez efectuada la verificación al cumplimiento de las obligaciones establecidas en el artículo 2.2.3.4.1.14 del Decreto 1069 de 2015,  concluye que la entidad  ha efectuado el registro de abogados activos, ha realizado la actualización de los procesos activos y terminados,  y ha registrado las conciliaciones extrajudiciales durante el segundo semestre de 2020. En el periodo evaluado no se presentaron procesos arbitrales ni se efectuaron pagos con cargo a procesos judiciales. Sin embargo, se recomienda a la administradora de la entidad, efectuar la activación y desactivacion de los usarios de manera oportuna, cuando se realicen cambios de los servidores publicos que ejercen roles en el sistema Ekogui, teniendo en cuenta lo sucedido con el rol de jefe financiero.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</si>
</sst>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6"/>
      <color theme="1"/>
      <name val="Calibri"/>
      <family val="2"/>
      <scheme val="minor"/>
    </font>
    <font>
      <sz val="11"/>
      <color theme="3"/>
      <name val="Calibri"/>
      <family val="2"/>
      <scheme val="minor"/>
    </font>
    <font>
      <b/>
      <sz val="18"/>
      <color theme="3"/>
      <name val="Calibri"/>
      <family val="2"/>
      <scheme val="minor"/>
    </font>
    <font>
      <i/>
      <sz val="9"/>
      <color theme="1"/>
      <name val="Calibri"/>
      <family val="2"/>
      <scheme val="minor"/>
    </font>
    <font>
      <b/>
      <i/>
      <sz val="9"/>
      <color theme="1"/>
      <name val="Calibri"/>
      <family val="2"/>
      <scheme val="minor"/>
    </font>
    <font>
      <b/>
      <sz val="18"/>
      <color theme="1"/>
      <name val="Calibri"/>
      <family val="2"/>
      <scheme val="minor"/>
    </font>
    <font>
      <sz val="9"/>
      <color indexed="81"/>
      <name val="Tahoma"/>
      <family val="2"/>
    </font>
    <font>
      <b/>
      <sz val="9"/>
      <color indexed="81"/>
      <name val="Tahoma"/>
      <family val="2"/>
    </font>
  </fonts>
  <fills count="4">
    <fill>
      <patternFill patternType="none"/>
    </fill>
    <fill>
      <patternFill patternType="gray125"/>
    </fill>
    <fill>
      <patternFill patternType="solid">
        <fgColor theme="0"/>
        <bgColor indexed="64"/>
      </patternFill>
    </fill>
    <fill>
      <patternFill patternType="solid">
        <fgColor theme="3"/>
        <bgColor indexed="64"/>
      </patternFill>
    </fill>
  </fills>
  <borders count="2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132">
    <xf numFmtId="0" fontId="0" fillId="0" borderId="0" xfId="0"/>
    <xf numFmtId="0" fontId="0" fillId="2" borderId="0" xfId="0" applyFill="1"/>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0" fillId="2" borderId="1" xfId="0" applyFill="1" applyBorder="1" applyAlignment="1"/>
    <xf numFmtId="0" fontId="0" fillId="2" borderId="2" xfId="0" applyFill="1" applyBorder="1" applyAlignment="1"/>
    <xf numFmtId="0" fontId="0" fillId="2" borderId="3" xfId="0" applyFill="1" applyBorder="1" applyAlignment="1"/>
    <xf numFmtId="0" fontId="0" fillId="2" borderId="4" xfId="0" applyFill="1" applyBorder="1"/>
    <xf numFmtId="0" fontId="0" fillId="2" borderId="0"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2" fillId="3" borderId="10" xfId="0" applyFont="1" applyFill="1" applyBorder="1" applyAlignment="1">
      <alignment horizontal="center"/>
    </xf>
    <xf numFmtId="0" fontId="2" fillId="3" borderId="9" xfId="0" applyFont="1" applyFill="1" applyBorder="1" applyAlignment="1">
      <alignment horizontal="center"/>
    </xf>
    <xf numFmtId="0" fontId="2" fillId="3" borderId="9" xfId="0" applyFont="1" applyFill="1" applyBorder="1"/>
    <xf numFmtId="0" fontId="2" fillId="3" borderId="11" xfId="0" applyFont="1" applyFill="1" applyBorder="1" applyAlignment="1">
      <alignment horizontal="center"/>
    </xf>
    <xf numFmtId="0" fontId="7" fillId="2" borderId="0" xfId="0" applyFont="1" applyFill="1" applyBorder="1" applyAlignment="1"/>
    <xf numFmtId="0" fontId="0" fillId="2" borderId="0" xfId="0" applyFill="1" applyBorder="1" applyAlignment="1"/>
    <xf numFmtId="0" fontId="5" fillId="3" borderId="0" xfId="0" applyFont="1" applyFill="1"/>
    <xf numFmtId="0" fontId="0" fillId="2" borderId="1" xfId="0" applyFill="1" applyBorder="1"/>
    <xf numFmtId="0" fontId="0" fillId="2" borderId="2" xfId="0" applyFill="1" applyBorder="1"/>
    <xf numFmtId="0" fontId="0" fillId="2" borderId="3" xfId="0" applyFill="1" applyBorder="1"/>
    <xf numFmtId="0" fontId="0" fillId="2" borderId="0" xfId="0" applyFill="1" applyBorder="1" applyAlignment="1">
      <alignment vertical="center" wrapText="1"/>
    </xf>
    <xf numFmtId="0" fontId="0" fillId="2" borderId="5" xfId="0" applyFill="1" applyBorder="1" applyAlignment="1">
      <alignment vertical="center" wrapText="1"/>
    </xf>
    <xf numFmtId="0" fontId="9" fillId="2" borderId="0" xfId="0" applyFont="1" applyFill="1" applyBorder="1" applyAlignment="1">
      <alignment vertical="center"/>
    </xf>
    <xf numFmtId="0" fontId="9" fillId="2" borderId="0" xfId="0" applyFont="1" applyFill="1" applyBorder="1" applyAlignment="1"/>
    <xf numFmtId="0" fontId="0" fillId="2" borderId="9" xfId="0" applyFill="1" applyBorder="1" applyAlignment="1">
      <alignment vertical="center" wrapText="1"/>
    </xf>
    <xf numFmtId="0" fontId="2" fillId="3" borderId="19" xfId="0" applyFont="1" applyFill="1" applyBorder="1"/>
    <xf numFmtId="0" fontId="10" fillId="2" borderId="0" xfId="0" applyFont="1" applyFill="1"/>
    <xf numFmtId="0" fontId="2" fillId="3" borderId="9" xfId="0" applyFont="1" applyFill="1" applyBorder="1" applyAlignment="1">
      <alignment vertical="center"/>
    </xf>
    <xf numFmtId="0" fontId="2" fillId="3" borderId="9" xfId="0" applyFont="1" applyFill="1" applyBorder="1" applyAlignment="1">
      <alignment horizontal="center" vertical="center" wrapText="1"/>
    </xf>
    <xf numFmtId="0" fontId="12" fillId="0" borderId="0" xfId="0" applyFont="1" applyBorder="1" applyAlignment="1">
      <alignment horizontal="center"/>
    </xf>
    <xf numFmtId="0" fontId="5" fillId="2" borderId="0" xfId="0" applyFont="1" applyFill="1"/>
    <xf numFmtId="0" fontId="0" fillId="0" borderId="9" xfId="0" applyBorder="1"/>
    <xf numFmtId="0" fontId="3" fillId="0" borderId="0" xfId="0" applyFont="1"/>
    <xf numFmtId="9" fontId="0" fillId="0" borderId="9" xfId="1" applyFont="1" applyBorder="1"/>
    <xf numFmtId="0" fontId="0" fillId="0" borderId="0" xfId="0" applyBorder="1" applyAlignment="1"/>
    <xf numFmtId="0" fontId="6" fillId="0" borderId="0" xfId="0" applyFont="1" applyBorder="1" applyAlignment="1"/>
    <xf numFmtId="0" fontId="6" fillId="0" borderId="5" xfId="0" applyFont="1" applyBorder="1" applyAlignment="1"/>
    <xf numFmtId="14" fontId="0" fillId="2" borderId="0" xfId="0" applyNumberFormat="1" applyFill="1"/>
    <xf numFmtId="0" fontId="0" fillId="0" borderId="9" xfId="0" applyFill="1" applyBorder="1"/>
    <xf numFmtId="0" fontId="2" fillId="3" borderId="9" xfId="0" applyFont="1" applyFill="1" applyBorder="1" applyAlignment="1">
      <alignment horizontal="center" vertical="center"/>
    </xf>
    <xf numFmtId="0" fontId="0" fillId="0" borderId="16" xfId="0" applyBorder="1"/>
    <xf numFmtId="0" fontId="10" fillId="0" borderId="15" xfId="0" applyFont="1" applyBorder="1"/>
    <xf numFmtId="0" fontId="10" fillId="2" borderId="17" xfId="0" applyFont="1" applyFill="1" applyBorder="1"/>
    <xf numFmtId="0" fontId="0" fillId="2" borderId="18" xfId="0" applyFill="1" applyBorder="1"/>
    <xf numFmtId="0" fontId="0" fillId="2" borderId="11" xfId="0" applyFill="1" applyBorder="1" applyProtection="1">
      <protection hidden="1"/>
    </xf>
    <xf numFmtId="0" fontId="0" fillId="2" borderId="9" xfId="0" applyFill="1" applyBorder="1" applyProtection="1">
      <protection locked="0"/>
    </xf>
    <xf numFmtId="0" fontId="0" fillId="2" borderId="12" xfId="0" applyFill="1" applyBorder="1" applyProtection="1">
      <protection locked="0"/>
    </xf>
    <xf numFmtId="14" fontId="0" fillId="2" borderId="12" xfId="0" applyNumberFormat="1" applyFill="1" applyBorder="1" applyProtection="1">
      <protection locked="0"/>
    </xf>
    <xf numFmtId="14" fontId="0" fillId="2" borderId="9" xfId="0" applyNumberFormat="1" applyFill="1" applyBorder="1" applyProtection="1">
      <protection locked="0"/>
    </xf>
    <xf numFmtId="0" fontId="0" fillId="2" borderId="0" xfId="0" applyFill="1" applyBorder="1" applyProtection="1">
      <protection locked="0"/>
    </xf>
    <xf numFmtId="0" fontId="0" fillId="2" borderId="9" xfId="0" applyFill="1" applyBorder="1" applyAlignment="1" applyProtection="1">
      <protection locked="0"/>
    </xf>
    <xf numFmtId="0" fontId="0" fillId="0" borderId="9" xfId="0" applyBorder="1" applyProtection="1">
      <protection locked="0"/>
    </xf>
    <xf numFmtId="0" fontId="0" fillId="0" borderId="0" xfId="0" applyBorder="1" applyProtection="1">
      <protection locked="0"/>
    </xf>
    <xf numFmtId="0" fontId="4" fillId="2" borderId="0" xfId="0" applyFont="1" applyFill="1" applyBorder="1"/>
    <xf numFmtId="0" fontId="4" fillId="0" borderId="0" xfId="0" applyFont="1"/>
    <xf numFmtId="0" fontId="4" fillId="2" borderId="0" xfId="0" applyFont="1" applyFill="1"/>
    <xf numFmtId="0" fontId="0" fillId="2" borderId="9" xfId="0" applyFill="1" applyBorder="1" applyAlignment="1">
      <alignment vertical="center"/>
    </xf>
    <xf numFmtId="0" fontId="0" fillId="2" borderId="9" xfId="0" applyFill="1" applyBorder="1" applyAlignment="1" applyProtection="1">
      <alignment vertical="center"/>
      <protection locked="0"/>
    </xf>
    <xf numFmtId="0" fontId="0" fillId="2" borderId="0" xfId="0" applyFill="1" applyBorder="1" applyAlignment="1">
      <alignment wrapText="1"/>
    </xf>
    <xf numFmtId="0" fontId="0" fillId="0" borderId="9" xfId="0" applyBorder="1" applyAlignment="1">
      <alignment horizontal="center"/>
    </xf>
    <xf numFmtId="0" fontId="0" fillId="2" borderId="22" xfId="0" applyFill="1" applyBorder="1" applyAlignment="1">
      <alignment horizontal="center" vertical="center"/>
    </xf>
    <xf numFmtId="0" fontId="0" fillId="2" borderId="28" xfId="0" applyFill="1" applyBorder="1"/>
    <xf numFmtId="0" fontId="0" fillId="2" borderId="28" xfId="0" applyFill="1" applyBorder="1" applyProtection="1">
      <protection locked="0"/>
    </xf>
    <xf numFmtId="0" fontId="0" fillId="2" borderId="0" xfId="0" applyFill="1" applyBorder="1" applyAlignment="1" applyProtection="1">
      <protection locked="0"/>
    </xf>
    <xf numFmtId="0" fontId="0" fillId="2" borderId="13" xfId="0" applyFill="1" applyBorder="1" applyAlignment="1">
      <alignment wrapText="1"/>
    </xf>
    <xf numFmtId="0" fontId="0" fillId="2" borderId="14" xfId="0" applyFill="1" applyBorder="1" applyAlignment="1">
      <alignment wrapText="1"/>
    </xf>
    <xf numFmtId="0" fontId="0" fillId="2" borderId="17" xfId="0" applyFill="1" applyBorder="1" applyAlignment="1">
      <alignment wrapText="1"/>
    </xf>
    <xf numFmtId="0" fontId="0" fillId="2" borderId="18" xfId="0" applyFill="1" applyBorder="1" applyAlignment="1">
      <alignment wrapText="1"/>
    </xf>
    <xf numFmtId="0" fontId="10" fillId="2" borderId="21" xfId="0" applyFont="1" applyFill="1" applyBorder="1" applyAlignment="1">
      <alignment wrapText="1"/>
    </xf>
    <xf numFmtId="14" fontId="0" fillId="2" borderId="27" xfId="0" applyNumberFormat="1" applyFill="1" applyBorder="1" applyProtection="1">
      <protection locked="0"/>
    </xf>
    <xf numFmtId="14" fontId="5" fillId="2" borderId="5" xfId="0" applyNumberFormat="1" applyFont="1" applyFill="1" applyBorder="1"/>
    <xf numFmtId="0" fontId="12" fillId="0" borderId="4" xfId="0" applyFont="1" applyBorder="1" applyAlignment="1">
      <alignment horizontal="center"/>
    </xf>
    <xf numFmtId="0" fontId="12" fillId="0" borderId="0" xfId="0" applyFont="1" applyBorder="1" applyAlignment="1">
      <alignment horizontal="center"/>
    </xf>
    <xf numFmtId="0" fontId="12" fillId="0" borderId="5" xfId="0" applyFont="1" applyBorder="1" applyAlignment="1">
      <alignment horizontal="center"/>
    </xf>
    <xf numFmtId="0" fontId="0" fillId="0" borderId="0" xfId="0" applyBorder="1" applyAlignment="1">
      <alignment horizontal="left" wrapText="1"/>
    </xf>
    <xf numFmtId="0" fontId="7" fillId="2" borderId="4" xfId="0" applyFont="1" applyFill="1" applyBorder="1" applyAlignment="1">
      <alignment horizontal="center"/>
    </xf>
    <xf numFmtId="0" fontId="7" fillId="2" borderId="0" xfId="0" applyFont="1" applyFill="1" applyBorder="1" applyAlignment="1">
      <alignment horizontal="center"/>
    </xf>
    <xf numFmtId="0" fontId="7" fillId="2" borderId="5" xfId="0" applyFont="1" applyFill="1" applyBorder="1" applyAlignment="1">
      <alignment horizontal="center"/>
    </xf>
    <xf numFmtId="0" fontId="0" fillId="2" borderId="23" xfId="0" applyFill="1" applyBorder="1" applyAlignment="1" applyProtection="1">
      <alignment horizontal="left" vertical="top" wrapText="1"/>
      <protection locked="0"/>
    </xf>
    <xf numFmtId="0" fontId="0" fillId="2" borderId="24" xfId="0" applyFill="1" applyBorder="1" applyAlignment="1" applyProtection="1">
      <alignment horizontal="left" vertical="top" wrapText="1"/>
      <protection locked="0"/>
    </xf>
    <xf numFmtId="0" fontId="0" fillId="2" borderId="25" xfId="0" applyFill="1" applyBorder="1" applyAlignment="1">
      <alignment horizontal="center"/>
    </xf>
    <xf numFmtId="0" fontId="0" fillId="2" borderId="26" xfId="0" applyFill="1" applyBorder="1" applyAlignment="1">
      <alignment horizontal="center"/>
    </xf>
    <xf numFmtId="0" fontId="8" fillId="2" borderId="13"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2" borderId="18" xfId="0" applyFont="1" applyFill="1" applyBorder="1" applyAlignment="1">
      <alignment horizontal="left" vertical="center" wrapText="1"/>
    </xf>
    <xf numFmtId="0" fontId="0" fillId="2" borderId="1" xfId="0" applyFill="1" applyBorder="1" applyAlignment="1" applyProtection="1">
      <alignment horizontal="left" vertical="top" wrapText="1"/>
      <protection locked="0"/>
    </xf>
    <xf numFmtId="0" fontId="0" fillId="2" borderId="2"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0" fillId="2" borderId="4" xfId="0"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5" xfId="0" applyFill="1" applyBorder="1" applyAlignment="1" applyProtection="1">
      <alignment horizontal="left" vertical="top" wrapText="1"/>
      <protection locked="0"/>
    </xf>
    <xf numFmtId="0" fontId="0" fillId="2" borderId="6" xfId="0"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0" fillId="2" borderId="8" xfId="0" applyFill="1" applyBorder="1" applyAlignment="1" applyProtection="1">
      <alignment horizontal="left" vertical="top" wrapText="1"/>
      <protection locked="0"/>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9" fillId="2" borderId="0" xfId="0" applyFont="1" applyFill="1" applyBorder="1" applyAlignment="1">
      <alignment horizontal="center" vertical="center"/>
    </xf>
    <xf numFmtId="0" fontId="0" fillId="2" borderId="21" xfId="0" applyFill="1" applyBorder="1" applyAlignment="1">
      <alignment horizontal="left" wrapText="1"/>
    </xf>
    <xf numFmtId="0" fontId="0" fillId="0" borderId="0" xfId="0" applyBorder="1" applyAlignment="1">
      <alignment horizontal="center"/>
    </xf>
    <xf numFmtId="0" fontId="0" fillId="0" borderId="1"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4" fillId="2" borderId="1" xfId="0" applyFont="1" applyFill="1" applyBorder="1" applyAlignment="1" applyProtection="1">
      <alignment horizontal="left" vertical="top" wrapText="1"/>
      <protection locked="0"/>
    </xf>
    <xf numFmtId="0" fontId="4" fillId="2" borderId="2" xfId="0" applyFont="1" applyFill="1" applyBorder="1" applyAlignment="1" applyProtection="1">
      <alignment horizontal="left" vertical="top" wrapText="1"/>
      <protection locked="0"/>
    </xf>
    <xf numFmtId="0" fontId="4" fillId="2" borderId="3" xfId="0" applyFont="1" applyFill="1" applyBorder="1" applyAlignment="1" applyProtection="1">
      <alignment horizontal="left" vertical="top" wrapText="1"/>
      <protection locked="0"/>
    </xf>
    <xf numFmtId="0" fontId="4" fillId="2" borderId="4" xfId="0" applyFont="1" applyFill="1" applyBorder="1" applyAlignment="1" applyProtection="1">
      <alignment horizontal="left" vertical="top" wrapText="1"/>
      <protection locked="0"/>
    </xf>
    <xf numFmtId="0" fontId="4" fillId="2" borderId="0" xfId="0" applyFont="1" applyFill="1" applyBorder="1" applyAlignment="1" applyProtection="1">
      <alignment horizontal="left" vertical="top" wrapText="1"/>
      <protection locked="0"/>
    </xf>
    <xf numFmtId="0" fontId="4" fillId="2" borderId="5" xfId="0" applyFont="1" applyFill="1" applyBorder="1" applyAlignment="1" applyProtection="1">
      <alignment horizontal="left" vertical="top" wrapText="1"/>
      <protection locked="0"/>
    </xf>
    <xf numFmtId="0" fontId="4" fillId="2" borderId="6" xfId="0" applyFont="1" applyFill="1" applyBorder="1" applyAlignment="1" applyProtection="1">
      <alignment horizontal="left" vertical="top" wrapText="1"/>
      <protection locked="0"/>
    </xf>
    <xf numFmtId="0" fontId="4" fillId="2" borderId="7" xfId="0" applyFont="1" applyFill="1" applyBorder="1" applyAlignment="1" applyProtection="1">
      <alignment horizontal="left" vertical="top" wrapText="1"/>
      <protection locked="0"/>
    </xf>
    <xf numFmtId="0" fontId="4" fillId="2" borderId="8" xfId="0" applyFont="1" applyFill="1" applyBorder="1" applyAlignment="1" applyProtection="1">
      <alignment horizontal="left" vertical="top" wrapText="1"/>
      <protection locked="0"/>
    </xf>
    <xf numFmtId="0" fontId="0" fillId="0" borderId="20" xfId="0" applyBorder="1" applyAlignment="1" applyProtection="1">
      <alignment horizontal="center"/>
      <protection locked="0"/>
    </xf>
    <xf numFmtId="0" fontId="6" fillId="0" borderId="0" xfId="0" applyFont="1" applyBorder="1" applyAlignment="1">
      <alignment horizontal="center"/>
    </xf>
    <xf numFmtId="0" fontId="0" fillId="0" borderId="0"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hyperlink" Target="#JUDICIALES!A1"/><Relationship Id="rId7" Type="http://schemas.openxmlformats.org/officeDocument/2006/relationships/hyperlink" Target="#'Resumen general'!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ABOGADOS!A1"/><Relationship Id="rId4" Type="http://schemas.openxmlformats.org/officeDocument/2006/relationships/hyperlink" Target="#USUARIOS!A1"/></Relationships>
</file>

<file path=xl/drawings/_rels/drawing2.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ABOGADOS!A1"/><Relationship Id="rId4" Type="http://schemas.openxmlformats.org/officeDocument/2006/relationships/hyperlink" Target="#Principal!A1"/></Relationships>
</file>

<file path=xl/drawings/_rels/drawing3.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4.xml.rels><?xml version="1.0" encoding="UTF-8" standalone="yes"?>
<Relationships xmlns="http://schemas.openxmlformats.org/package/2006/relationships"><Relationship Id="rId3" Type="http://schemas.openxmlformats.org/officeDocument/2006/relationships/hyperlink" Target="#ABOGADO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5.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ABOGADO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6.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BOGAD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7.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ABOGADOS!A1"/><Relationship Id="rId5" Type="http://schemas.openxmlformats.org/officeDocument/2006/relationships/hyperlink" Target="#USUARIOS!A1"/><Relationship Id="rId4" Type="http://schemas.openxmlformats.org/officeDocument/2006/relationships/hyperlink" Target="#Principal!A1"/></Relationships>
</file>

<file path=xl/drawings/_rels/drawing8.xml.rels><?xml version="1.0" encoding="UTF-8" standalone="yes"?>
<Relationships xmlns="http://schemas.openxmlformats.org/package/2006/relationships"><Relationship Id="rId1" Type="http://schemas.openxmlformats.org/officeDocument/2006/relationships/hyperlink" Target="#Principal!A1"/></Relationships>
</file>

<file path=xl/drawings/drawing1.xml><?xml version="1.0" encoding="utf-8"?>
<xdr:wsDr xmlns:xdr="http://schemas.openxmlformats.org/drawingml/2006/spreadsheetDrawing" xmlns:a="http://schemas.openxmlformats.org/drawingml/2006/main">
  <xdr:twoCellAnchor>
    <xdr:from>
      <xdr:col>7</xdr:col>
      <xdr:colOff>57149</xdr:colOff>
      <xdr:row>11</xdr:row>
      <xdr:rowOff>152399</xdr:rowOff>
    </xdr:from>
    <xdr:to>
      <xdr:col>9</xdr:col>
      <xdr:colOff>333149</xdr:colOff>
      <xdr:row>14</xdr:row>
      <xdr:rowOff>12899</xdr:rowOff>
    </xdr:to>
    <xdr:sp macro="" textlink="">
      <xdr:nvSpPr>
        <xdr:cNvPr id="3" name="Rectángulo: esquinas redondeadas 2">
          <a:hlinkClick xmlns:r="http://schemas.openxmlformats.org/officeDocument/2006/relationships" r:id="rId1"/>
          <a:extLst>
            <a:ext uri="{FF2B5EF4-FFF2-40B4-BE49-F238E27FC236}">
              <a16:creationId xmlns:a16="http://schemas.microsoft.com/office/drawing/2014/main" id="{016372F7-FB45-41D9-9DAD-AD321D2DD2BC}"/>
            </a:ext>
          </a:extLst>
        </xdr:cNvPr>
        <xdr:cNvSpPr/>
      </xdr:nvSpPr>
      <xdr:spPr>
        <a:xfrm>
          <a:off x="5391149" y="235267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1</xdr:col>
      <xdr:colOff>609599</xdr:colOff>
      <xdr:row>12</xdr:row>
      <xdr:rowOff>9524</xdr:rowOff>
    </xdr:from>
    <xdr:to>
      <xdr:col>4</xdr:col>
      <xdr:colOff>123599</xdr:colOff>
      <xdr:row>14</xdr:row>
      <xdr:rowOff>60524</xdr:rowOff>
    </xdr:to>
    <xdr:sp macro="" textlink="">
      <xdr:nvSpPr>
        <xdr:cNvPr id="4" name="Rectángulo: esquinas redondeadas 3">
          <a:hlinkClick xmlns:r="http://schemas.openxmlformats.org/officeDocument/2006/relationships" r:id="rId2"/>
          <a:extLst>
            <a:ext uri="{FF2B5EF4-FFF2-40B4-BE49-F238E27FC236}">
              <a16:creationId xmlns:a16="http://schemas.microsoft.com/office/drawing/2014/main" id="{94357569-C71E-4747-A766-4B3852BF2112}"/>
            </a:ext>
          </a:extLst>
        </xdr:cNvPr>
        <xdr:cNvSpPr/>
      </xdr:nvSpPr>
      <xdr:spPr>
        <a:xfrm>
          <a:off x="1371599" y="24002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7</xdr:col>
      <xdr:colOff>57149</xdr:colOff>
      <xdr:row>8</xdr:row>
      <xdr:rowOff>161924</xdr:rowOff>
    </xdr:from>
    <xdr:to>
      <xdr:col>9</xdr:col>
      <xdr:colOff>333149</xdr:colOff>
      <xdr:row>11</xdr:row>
      <xdr:rowOff>22424</xdr:rowOff>
    </xdr:to>
    <xdr:sp macro="" textlink="">
      <xdr:nvSpPr>
        <xdr:cNvPr id="5" name="Rectángulo: esquinas redondeadas 4">
          <a:hlinkClick xmlns:r="http://schemas.openxmlformats.org/officeDocument/2006/relationships" r:id="rId3"/>
          <a:extLst>
            <a:ext uri="{FF2B5EF4-FFF2-40B4-BE49-F238E27FC236}">
              <a16:creationId xmlns:a16="http://schemas.microsoft.com/office/drawing/2014/main" id="{0C7F8B5F-B37F-4E2E-AED1-07C4D620A95B}"/>
            </a:ext>
          </a:extLst>
        </xdr:cNvPr>
        <xdr:cNvSpPr/>
      </xdr:nvSpPr>
      <xdr:spPr>
        <a:xfrm>
          <a:off x="539114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Procesos</a:t>
          </a:r>
          <a:r>
            <a:rPr lang="es-CO" sz="1400" baseline="0">
              <a:solidFill>
                <a:schemeClr val="tx1"/>
              </a:solidFill>
            </a:rPr>
            <a:t> judiciales</a:t>
          </a:r>
          <a:endParaRPr lang="es-CO" sz="1400">
            <a:solidFill>
              <a:schemeClr val="tx1"/>
            </a:solidFill>
          </a:endParaRPr>
        </a:p>
      </xdr:txBody>
    </xdr:sp>
    <xdr:clientData/>
  </xdr:twoCellAnchor>
  <xdr:twoCellAnchor>
    <xdr:from>
      <xdr:col>1</xdr:col>
      <xdr:colOff>647699</xdr:colOff>
      <xdr:row>8</xdr:row>
      <xdr:rowOff>161924</xdr:rowOff>
    </xdr:from>
    <xdr:to>
      <xdr:col>4</xdr:col>
      <xdr:colOff>161699</xdr:colOff>
      <xdr:row>11</xdr:row>
      <xdr:rowOff>22424</xdr:rowOff>
    </xdr:to>
    <xdr:sp macro="" textlink="">
      <xdr:nvSpPr>
        <xdr:cNvPr id="6" name="Rectángulo: esquinas redondeadas 5">
          <a:hlinkClick xmlns:r="http://schemas.openxmlformats.org/officeDocument/2006/relationships" r:id="rId4"/>
          <a:extLst>
            <a:ext uri="{FF2B5EF4-FFF2-40B4-BE49-F238E27FC236}">
              <a16:creationId xmlns:a16="http://schemas.microsoft.com/office/drawing/2014/main" id="{3EB68510-7856-4F2D-832E-509E3EDFB416}"/>
            </a:ext>
          </a:extLst>
        </xdr:cNvPr>
        <xdr:cNvSpPr/>
      </xdr:nvSpPr>
      <xdr:spPr>
        <a:xfrm>
          <a:off x="140969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4</xdr:col>
      <xdr:colOff>352424</xdr:colOff>
      <xdr:row>8</xdr:row>
      <xdr:rowOff>171449</xdr:rowOff>
    </xdr:from>
    <xdr:to>
      <xdr:col>6</xdr:col>
      <xdr:colOff>628424</xdr:colOff>
      <xdr:row>11</xdr:row>
      <xdr:rowOff>31949</xdr:rowOff>
    </xdr:to>
    <xdr:sp macro="" textlink="">
      <xdr:nvSpPr>
        <xdr:cNvPr id="7" name="Rectángulo: esquinas redondeadas 6">
          <a:hlinkClick xmlns:r="http://schemas.openxmlformats.org/officeDocument/2006/relationships" r:id="rId5"/>
          <a:extLst>
            <a:ext uri="{FF2B5EF4-FFF2-40B4-BE49-F238E27FC236}">
              <a16:creationId xmlns:a16="http://schemas.microsoft.com/office/drawing/2014/main" id="{6A87C818-C2AA-497F-8873-0E388CF3AE51}"/>
            </a:ext>
          </a:extLst>
        </xdr:cNvPr>
        <xdr:cNvSpPr/>
      </xdr:nvSpPr>
      <xdr:spPr>
        <a:xfrm>
          <a:off x="3400424" y="18002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4</xdr:col>
      <xdr:colOff>333374</xdr:colOff>
      <xdr:row>11</xdr:row>
      <xdr:rowOff>171449</xdr:rowOff>
    </xdr:from>
    <xdr:to>
      <xdr:col>6</xdr:col>
      <xdr:colOff>609374</xdr:colOff>
      <xdr:row>14</xdr:row>
      <xdr:rowOff>31949</xdr:rowOff>
    </xdr:to>
    <xdr:sp macro="" textlink="">
      <xdr:nvSpPr>
        <xdr:cNvPr id="9" name="Rectángulo: esquinas redondeadas 8">
          <a:hlinkClick xmlns:r="http://schemas.openxmlformats.org/officeDocument/2006/relationships" r:id="rId6"/>
          <a:extLst>
            <a:ext uri="{FF2B5EF4-FFF2-40B4-BE49-F238E27FC236}">
              <a16:creationId xmlns:a16="http://schemas.microsoft.com/office/drawing/2014/main" id="{D4429412-385D-49D3-84EB-BC4DF5A45465}"/>
            </a:ext>
          </a:extLst>
        </xdr:cNvPr>
        <xdr:cNvSpPr/>
      </xdr:nvSpPr>
      <xdr:spPr>
        <a:xfrm>
          <a:off x="3381374" y="23717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twoCellAnchor>
    <xdr:from>
      <xdr:col>11</xdr:col>
      <xdr:colOff>19049</xdr:colOff>
      <xdr:row>10</xdr:row>
      <xdr:rowOff>9524</xdr:rowOff>
    </xdr:from>
    <xdr:to>
      <xdr:col>13</xdr:col>
      <xdr:colOff>295049</xdr:colOff>
      <xdr:row>12</xdr:row>
      <xdr:rowOff>60524</xdr:rowOff>
    </xdr:to>
    <xdr:sp macro="" textlink="">
      <xdr:nvSpPr>
        <xdr:cNvPr id="10" name="Rectángulo: esquinas redondeadas 9">
          <a:hlinkClick xmlns:r="http://schemas.openxmlformats.org/officeDocument/2006/relationships" r:id="rId7"/>
          <a:extLst>
            <a:ext uri="{FF2B5EF4-FFF2-40B4-BE49-F238E27FC236}">
              <a16:creationId xmlns:a16="http://schemas.microsoft.com/office/drawing/2014/main" id="{E8819747-9B47-4905-B7B6-1CC75364363A}"/>
            </a:ext>
          </a:extLst>
        </xdr:cNvPr>
        <xdr:cNvSpPr/>
      </xdr:nvSpPr>
      <xdr:spPr>
        <a:xfrm>
          <a:off x="8401049" y="2019299"/>
          <a:ext cx="1800000" cy="4320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t>Ver resultado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95250</xdr:colOff>
      <xdr:row>1</xdr:row>
      <xdr:rowOff>85725</xdr:rowOff>
    </xdr:from>
    <xdr:to>
      <xdr:col>4</xdr:col>
      <xdr:colOff>1535250</xdr:colOff>
      <xdr:row>3</xdr:row>
      <xdr:rowOff>50325</xdr:rowOff>
    </xdr:to>
    <xdr:sp macro="" textlink="">
      <xdr:nvSpPr>
        <xdr:cNvPr id="8" name="Rectángulo: esquinas redondeadas 7">
          <a:hlinkClick xmlns:r="http://schemas.openxmlformats.org/officeDocument/2006/relationships" r:id="rId1"/>
          <a:extLst>
            <a:ext uri="{FF2B5EF4-FFF2-40B4-BE49-F238E27FC236}">
              <a16:creationId xmlns:a16="http://schemas.microsoft.com/office/drawing/2014/main" id="{C34AF220-CE73-4F1F-AAAF-03B93BBF3C8A}"/>
            </a:ext>
          </a:extLst>
        </xdr:cNvPr>
        <xdr:cNvSpPr/>
      </xdr:nvSpPr>
      <xdr:spPr>
        <a:xfrm>
          <a:off x="55816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1695450</xdr:colOff>
      <xdr:row>1</xdr:row>
      <xdr:rowOff>85725</xdr:rowOff>
    </xdr:from>
    <xdr:to>
      <xdr:col>4</xdr:col>
      <xdr:colOff>3135450</xdr:colOff>
      <xdr:row>3</xdr:row>
      <xdr:rowOff>50325</xdr:rowOff>
    </xdr:to>
    <xdr:sp macro="" textlink="">
      <xdr:nvSpPr>
        <xdr:cNvPr id="9" name="Rectángulo: esquinas redondeadas 8">
          <a:hlinkClick xmlns:r="http://schemas.openxmlformats.org/officeDocument/2006/relationships" r:id="rId2"/>
          <a:extLst>
            <a:ext uri="{FF2B5EF4-FFF2-40B4-BE49-F238E27FC236}">
              <a16:creationId xmlns:a16="http://schemas.microsoft.com/office/drawing/2014/main" id="{9B57F36E-CDBC-4D62-9F51-AE2ADA5D60BC}"/>
            </a:ext>
          </a:extLst>
        </xdr:cNvPr>
        <xdr:cNvSpPr/>
      </xdr:nvSpPr>
      <xdr:spPr>
        <a:xfrm>
          <a:off x="71818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1</xdr:col>
      <xdr:colOff>1609725</xdr:colOff>
      <xdr:row>1</xdr:row>
      <xdr:rowOff>85725</xdr:rowOff>
    </xdr:from>
    <xdr:to>
      <xdr:col>3</xdr:col>
      <xdr:colOff>154125</xdr:colOff>
      <xdr:row>3</xdr:row>
      <xdr:rowOff>50325</xdr:rowOff>
    </xdr:to>
    <xdr:sp macro="" textlink="">
      <xdr:nvSpPr>
        <xdr:cNvPr id="10" name="Rectángulo: esquinas redondeadas 9">
          <a:hlinkClick xmlns:r="http://schemas.openxmlformats.org/officeDocument/2006/relationships" r:id="rId3"/>
          <a:extLst>
            <a:ext uri="{FF2B5EF4-FFF2-40B4-BE49-F238E27FC236}">
              <a16:creationId xmlns:a16="http://schemas.microsoft.com/office/drawing/2014/main" id="{266637D4-7F2F-4052-9527-4AC105CEF1EE}"/>
            </a:ext>
          </a:extLst>
        </xdr:cNvPr>
        <xdr:cNvSpPr/>
      </xdr:nvSpPr>
      <xdr:spPr>
        <a:xfrm>
          <a:off x="2371725"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5</xdr:col>
      <xdr:colOff>257175</xdr:colOff>
      <xdr:row>1</xdr:row>
      <xdr:rowOff>123825</xdr:rowOff>
    </xdr:from>
    <xdr:to>
      <xdr:col>5</xdr:col>
      <xdr:colOff>1697175</xdr:colOff>
      <xdr:row>3</xdr:row>
      <xdr:rowOff>88425</xdr:rowOff>
    </xdr:to>
    <xdr:sp macro="" textlink="">
      <xdr:nvSpPr>
        <xdr:cNvPr id="11" name="Rectángulo: esquinas redondeadas 10">
          <a:hlinkClick xmlns:r="http://schemas.openxmlformats.org/officeDocument/2006/relationships" r:id="rId4"/>
          <a:extLst>
            <a:ext uri="{FF2B5EF4-FFF2-40B4-BE49-F238E27FC236}">
              <a16:creationId xmlns:a16="http://schemas.microsoft.com/office/drawing/2014/main" id="{5B936FB9-EEA3-4AF2-9F42-D0847D220075}"/>
            </a:ext>
          </a:extLst>
        </xdr:cNvPr>
        <xdr:cNvSpPr/>
      </xdr:nvSpPr>
      <xdr:spPr>
        <a:xfrm>
          <a:off x="9972675" y="314325"/>
          <a:ext cx="1440000" cy="3456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28575</xdr:colOff>
      <xdr:row>1</xdr:row>
      <xdr:rowOff>85725</xdr:rowOff>
    </xdr:from>
    <xdr:to>
      <xdr:col>1</xdr:col>
      <xdr:colOff>1468575</xdr:colOff>
      <xdr:row>3</xdr:row>
      <xdr:rowOff>50325</xdr:rowOff>
    </xdr:to>
    <xdr:sp macro="" textlink="">
      <xdr:nvSpPr>
        <xdr:cNvPr id="12" name="Rectángulo: esquinas redondeadas 11">
          <a:hlinkClick xmlns:r="http://schemas.openxmlformats.org/officeDocument/2006/relationships" r:id="rId5"/>
          <a:extLst>
            <a:ext uri="{FF2B5EF4-FFF2-40B4-BE49-F238E27FC236}">
              <a16:creationId xmlns:a16="http://schemas.microsoft.com/office/drawing/2014/main" id="{7A028041-1A1C-44D0-B77D-E925300D0E5C}"/>
            </a:ext>
          </a:extLst>
        </xdr:cNvPr>
        <xdr:cNvSpPr/>
      </xdr:nvSpPr>
      <xdr:spPr>
        <a:xfrm>
          <a:off x="790575"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3</xdr:col>
      <xdr:colOff>323850</xdr:colOff>
      <xdr:row>1</xdr:row>
      <xdr:rowOff>85725</xdr:rowOff>
    </xdr:from>
    <xdr:to>
      <xdr:col>3</xdr:col>
      <xdr:colOff>1763850</xdr:colOff>
      <xdr:row>3</xdr:row>
      <xdr:rowOff>50325</xdr:rowOff>
    </xdr:to>
    <xdr:sp macro="" textlink="">
      <xdr:nvSpPr>
        <xdr:cNvPr id="13" name="Rectángulo: esquinas redondeadas 12">
          <a:hlinkClick xmlns:r="http://schemas.openxmlformats.org/officeDocument/2006/relationships" r:id="rId6"/>
          <a:extLst>
            <a:ext uri="{FF2B5EF4-FFF2-40B4-BE49-F238E27FC236}">
              <a16:creationId xmlns:a16="http://schemas.microsoft.com/office/drawing/2014/main" id="{720246E6-5665-4CDC-AD25-2EA51D7E6820}"/>
            </a:ext>
          </a:extLst>
        </xdr:cNvPr>
        <xdr:cNvSpPr/>
      </xdr:nvSpPr>
      <xdr:spPr>
        <a:xfrm>
          <a:off x="39814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AB929932-1354-4CF5-BB7B-7FEA1B957825}"/>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792F481F-D124-448F-A9B5-427F21201D9D}"/>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A48CE2A6-65F2-4F8D-9FDB-13DC5AAEF1BA}"/>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DC7631A3-BA7F-49C3-90DF-3541CFE9AB00}"/>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74972ECD-BC1B-45B6-8D73-0373FCB4D4BD}"/>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4E6AEA95-5FFC-485A-BA6F-07EEF53758BB}"/>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1924049</xdr:colOff>
      <xdr:row>2</xdr:row>
      <xdr:rowOff>28575</xdr:rowOff>
    </xdr:from>
    <xdr:to>
      <xdr:col>5</xdr:col>
      <xdr:colOff>3364049</xdr:colOff>
      <xdr:row>3</xdr:row>
      <xdr:rowOff>162075</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AE7BD768-FD4D-4421-9177-DBDC698FCAAC}"/>
            </a:ext>
          </a:extLst>
        </xdr:cNvPr>
        <xdr:cNvSpPr/>
      </xdr:nvSpPr>
      <xdr:spPr>
        <a:xfrm>
          <a:off x="7172324"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5</xdr:col>
      <xdr:colOff>314325</xdr:colOff>
      <xdr:row>2</xdr:row>
      <xdr:rowOff>38100</xdr:rowOff>
    </xdr:from>
    <xdr:to>
      <xdr:col>5</xdr:col>
      <xdr:colOff>1754325</xdr:colOff>
      <xdr:row>3</xdr:row>
      <xdr:rowOff>171600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16DAEE14-B062-4020-A2A8-D70F565098FF}"/>
            </a:ext>
          </a:extLst>
        </xdr:cNvPr>
        <xdr:cNvSpPr/>
      </xdr:nvSpPr>
      <xdr:spPr>
        <a:xfrm>
          <a:off x="5562600"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1266824</xdr:colOff>
      <xdr:row>2</xdr:row>
      <xdr:rowOff>57150</xdr:rowOff>
    </xdr:from>
    <xdr:to>
      <xdr:col>2</xdr:col>
      <xdr:colOff>2706824</xdr:colOff>
      <xdr:row>4</xdr:row>
      <xdr:rowOff>150</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3A695291-5DD1-4FFB-BA8D-8EFD959FD777}"/>
            </a:ext>
          </a:extLst>
        </xdr:cNvPr>
        <xdr:cNvSpPr/>
      </xdr:nvSpPr>
      <xdr:spPr>
        <a:xfrm>
          <a:off x="2285999" y="4476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Abogados</a:t>
          </a:r>
          <a:endParaRPr lang="es-CO" sz="1400">
            <a:solidFill>
              <a:schemeClr val="tx1"/>
            </a:solidFill>
          </a:endParaRPr>
        </a:p>
      </xdr:txBody>
    </xdr:sp>
    <xdr:clientData/>
  </xdr:twoCellAnchor>
  <xdr:twoCellAnchor>
    <xdr:from>
      <xdr:col>6</xdr:col>
      <xdr:colOff>123824</xdr:colOff>
      <xdr:row>2</xdr:row>
      <xdr:rowOff>19050</xdr:rowOff>
    </xdr:from>
    <xdr:to>
      <xdr:col>7</xdr:col>
      <xdr:colOff>811349</xdr:colOff>
      <xdr:row>3</xdr:row>
      <xdr:rowOff>152550</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A38DC371-40C2-4A29-9CEB-A9FC8940FDAB}"/>
            </a:ext>
          </a:extLst>
        </xdr:cNvPr>
        <xdr:cNvSpPr/>
      </xdr:nvSpPr>
      <xdr:spPr>
        <a:xfrm>
          <a:off x="8848724" y="409575"/>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381000</xdr:colOff>
      <xdr:row>2</xdr:row>
      <xdr:rowOff>66675</xdr:rowOff>
    </xdr:from>
    <xdr:to>
      <xdr:col>2</xdr:col>
      <xdr:colOff>1059000</xdr:colOff>
      <xdr:row>4</xdr:row>
      <xdr:rowOff>9675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D19A0C14-F8BF-429B-ADCB-F41AA45C264F}"/>
            </a:ext>
          </a:extLst>
        </xdr:cNvPr>
        <xdr:cNvSpPr/>
      </xdr:nvSpPr>
      <xdr:spPr>
        <a:xfrm>
          <a:off x="638175" y="4572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2</xdr:col>
      <xdr:colOff>2924174</xdr:colOff>
      <xdr:row>2</xdr:row>
      <xdr:rowOff>47625</xdr:rowOff>
    </xdr:from>
    <xdr:to>
      <xdr:col>5</xdr:col>
      <xdr:colOff>135074</xdr:colOff>
      <xdr:row>3</xdr:row>
      <xdr:rowOff>181125</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FE5D590D-DCCB-4A8F-9D8E-336034E5C955}"/>
            </a:ext>
          </a:extLst>
        </xdr:cNvPr>
        <xdr:cNvSpPr/>
      </xdr:nvSpPr>
      <xdr:spPr>
        <a:xfrm>
          <a:off x="3943349"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4D0F5EF7-9EA2-4A8B-873E-9C515AEF074D}"/>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020E335E-33A3-4D14-B759-A3B393177C26}"/>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DCF7BA50-BD9F-4DC4-92A1-0BE7BF1C0D4A}"/>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EC22933C-CE88-4CD8-9948-7B7780A54BD9}"/>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E76E0530-9FB4-4403-8D94-7CEA62A41E68}"/>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56595194-6A0B-44E9-95A0-1D6271C247BF}"/>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92B04ECD-0CEC-42E3-B145-59EB780B3CF1}"/>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B1F59FC8-0C0C-4332-860F-D6B518441040}"/>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8E33B6DE-FFBF-4E4D-B96B-31CAFFC248D6}"/>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B203A722-9893-4800-A0CD-685870A05466}"/>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9F53C0C0-05B7-44B4-A45D-7565FDE16B50}"/>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759DC2B8-8EBA-45CA-B392-44937B6A08D0}"/>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2CC77A45-427A-4F8A-8A3C-4175418635FE}"/>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18BD018B-7F83-4DAE-82D5-DC61A901F0F3}"/>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C7B81333-7708-4DE4-8EBC-772D62DB6770}"/>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1E68CAEE-D6EC-476E-9C8F-9D3DD7AF1133}"/>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1D5D93B2-79DF-4FE8-89AE-83131236828C}"/>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7F04F382-3C27-4803-9420-0DA7D2AC7F05}"/>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257175</xdr:colOff>
      <xdr:row>1</xdr:row>
      <xdr:rowOff>9525</xdr:rowOff>
    </xdr:from>
    <xdr:to>
      <xdr:col>6</xdr:col>
      <xdr:colOff>725625</xdr:colOff>
      <xdr:row>2</xdr:row>
      <xdr:rowOff>95400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BEC85F08-173E-4713-B5A6-72F06DDCAF2D}"/>
            </a:ext>
          </a:extLst>
        </xdr:cNvPr>
        <xdr:cNvSpPr/>
      </xdr:nvSpPr>
      <xdr:spPr>
        <a:xfrm>
          <a:off x="7153275" y="200025"/>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8"/>
  <sheetViews>
    <sheetView showGridLines="0" workbookViewId="0"/>
  </sheetViews>
  <sheetFormatPr baseColWidth="10" defaultRowHeight="15" x14ac:dyDescent="0.25"/>
  <sheetData>
    <row r="1" spans="2:15" ht="15.75" thickBot="1" x14ac:dyDescent="0.3"/>
    <row r="2" spans="2:15" x14ac:dyDescent="0.25">
      <c r="B2" s="2"/>
      <c r="C2" s="3"/>
      <c r="D2" s="3"/>
      <c r="E2" s="3"/>
      <c r="F2" s="3"/>
      <c r="G2" s="3"/>
      <c r="H2" s="3"/>
      <c r="I2" s="3"/>
      <c r="J2" s="3"/>
      <c r="K2" s="3"/>
      <c r="L2" s="3"/>
      <c r="M2" s="3"/>
      <c r="N2" s="3"/>
      <c r="O2" s="4"/>
    </row>
    <row r="3" spans="2:15" ht="23.25" x14ac:dyDescent="0.35">
      <c r="B3" s="83" t="s">
        <v>85</v>
      </c>
      <c r="C3" s="84"/>
      <c r="D3" s="84"/>
      <c r="E3" s="84"/>
      <c r="F3" s="84"/>
      <c r="G3" s="84"/>
      <c r="H3" s="84"/>
      <c r="I3" s="84"/>
      <c r="J3" s="84"/>
      <c r="K3" s="84"/>
      <c r="L3" s="84"/>
      <c r="M3" s="84"/>
      <c r="N3" s="84"/>
      <c r="O3" s="85"/>
    </row>
    <row r="4" spans="2:15" ht="23.25" x14ac:dyDescent="0.35">
      <c r="B4" s="83" t="s">
        <v>11</v>
      </c>
      <c r="C4" s="84"/>
      <c r="D4" s="84"/>
      <c r="E4" s="84"/>
      <c r="F4" s="84"/>
      <c r="G4" s="84"/>
      <c r="H4" s="84"/>
      <c r="I4" s="84"/>
      <c r="J4" s="84"/>
      <c r="K4" s="84"/>
      <c r="L4" s="84"/>
      <c r="M4" s="84"/>
      <c r="N4" s="84"/>
      <c r="O4" s="85"/>
    </row>
    <row r="5" spans="2:15" x14ac:dyDescent="0.25">
      <c r="B5" s="5"/>
      <c r="C5" s="6"/>
      <c r="D5" s="6"/>
      <c r="E5" s="6"/>
      <c r="F5" s="6"/>
      <c r="G5" s="6"/>
      <c r="H5" s="6"/>
      <c r="I5" s="6"/>
      <c r="J5" s="6"/>
      <c r="K5" s="6"/>
      <c r="L5" s="6"/>
      <c r="M5" s="6"/>
      <c r="N5" s="6"/>
      <c r="O5" s="7"/>
    </row>
    <row r="6" spans="2:15" x14ac:dyDescent="0.25">
      <c r="B6" s="5"/>
      <c r="C6" s="86" t="s">
        <v>101</v>
      </c>
      <c r="D6" s="86"/>
      <c r="E6" s="86"/>
      <c r="F6" s="86"/>
      <c r="G6" s="86"/>
      <c r="H6" s="86"/>
      <c r="I6" s="86"/>
      <c r="J6" s="86"/>
      <c r="K6" s="86"/>
      <c r="L6" s="86"/>
      <c r="M6" s="86"/>
      <c r="N6" s="86"/>
      <c r="O6" s="7"/>
    </row>
    <row r="7" spans="2:15" x14ac:dyDescent="0.25">
      <c r="B7" s="5"/>
      <c r="C7" s="86"/>
      <c r="D7" s="86"/>
      <c r="E7" s="86"/>
      <c r="F7" s="86"/>
      <c r="G7" s="86"/>
      <c r="H7" s="86"/>
      <c r="I7" s="86"/>
      <c r="J7" s="86"/>
      <c r="K7" s="86"/>
      <c r="L7" s="86"/>
      <c r="M7" s="86"/>
      <c r="N7" s="86"/>
      <c r="O7" s="7"/>
    </row>
    <row r="8" spans="2:15" x14ac:dyDescent="0.25">
      <c r="B8" s="5"/>
      <c r="C8" s="6"/>
      <c r="D8" s="6"/>
      <c r="E8" s="6"/>
      <c r="F8" s="6"/>
      <c r="G8" s="6"/>
      <c r="H8" s="6"/>
      <c r="I8" s="6"/>
      <c r="J8" s="6"/>
      <c r="K8" s="6"/>
      <c r="L8" s="6"/>
      <c r="M8" s="6"/>
      <c r="N8" s="6"/>
      <c r="O8" s="7"/>
    </row>
    <row r="9" spans="2:15" x14ac:dyDescent="0.25">
      <c r="B9" s="5"/>
      <c r="C9" s="6"/>
      <c r="D9" s="6"/>
      <c r="E9" s="6"/>
      <c r="F9" s="6"/>
      <c r="G9" s="6"/>
      <c r="H9" s="6"/>
      <c r="I9" s="6"/>
      <c r="J9" s="6"/>
      <c r="K9" s="6"/>
      <c r="L9" s="6"/>
      <c r="M9" s="6"/>
      <c r="N9" s="6"/>
      <c r="O9" s="7"/>
    </row>
    <row r="10" spans="2:15" x14ac:dyDescent="0.25">
      <c r="B10" s="5"/>
      <c r="C10" s="6"/>
      <c r="D10" s="6"/>
      <c r="E10" s="6"/>
      <c r="F10" s="6"/>
      <c r="G10" s="6"/>
      <c r="H10" s="6"/>
      <c r="I10" s="6"/>
      <c r="J10" s="6"/>
      <c r="K10" s="6"/>
      <c r="L10" s="6"/>
      <c r="M10" s="6"/>
      <c r="N10" s="6"/>
      <c r="O10" s="7"/>
    </row>
    <row r="11" spans="2:15" x14ac:dyDescent="0.25">
      <c r="B11" s="5"/>
      <c r="C11" s="6"/>
      <c r="D11" s="6"/>
      <c r="E11" s="6"/>
      <c r="F11" s="6"/>
      <c r="G11" s="6"/>
      <c r="H11" s="6"/>
      <c r="I11" s="6"/>
      <c r="J11" s="6"/>
      <c r="K11" s="6"/>
      <c r="L11" s="6"/>
      <c r="M11" s="6"/>
      <c r="N11" s="6"/>
      <c r="O11" s="7"/>
    </row>
    <row r="12" spans="2:15" x14ac:dyDescent="0.25">
      <c r="B12" s="5"/>
      <c r="C12" s="6"/>
      <c r="D12" s="6"/>
      <c r="E12" s="6"/>
      <c r="F12" s="6"/>
      <c r="G12" s="6"/>
      <c r="H12" s="6"/>
      <c r="I12" s="6"/>
      <c r="J12" s="6"/>
      <c r="K12" s="6"/>
      <c r="L12" s="6"/>
      <c r="M12" s="6"/>
      <c r="N12" s="6"/>
      <c r="O12" s="7"/>
    </row>
    <row r="13" spans="2:15" x14ac:dyDescent="0.25">
      <c r="B13" s="5"/>
      <c r="C13" s="6"/>
      <c r="D13" s="6"/>
      <c r="E13" s="6"/>
      <c r="F13" s="6"/>
      <c r="G13" s="6"/>
      <c r="H13" s="6"/>
      <c r="I13" s="6"/>
      <c r="J13" s="6"/>
      <c r="K13" s="6"/>
      <c r="L13" s="6"/>
      <c r="M13" s="6"/>
      <c r="N13" s="6"/>
      <c r="O13" s="7"/>
    </row>
    <row r="14" spans="2:15" x14ac:dyDescent="0.25">
      <c r="B14" s="5"/>
      <c r="C14" s="6"/>
      <c r="D14" s="6"/>
      <c r="E14" s="6"/>
      <c r="F14" s="6"/>
      <c r="G14" s="6"/>
      <c r="H14" s="6"/>
      <c r="I14" s="6"/>
      <c r="J14" s="6"/>
      <c r="K14" s="6"/>
      <c r="L14" s="6"/>
      <c r="M14" s="6"/>
      <c r="N14" s="6"/>
      <c r="O14" s="7"/>
    </row>
    <row r="15" spans="2:15" x14ac:dyDescent="0.25">
      <c r="B15" s="5"/>
      <c r="C15" s="6"/>
      <c r="D15" s="6"/>
      <c r="E15" s="6"/>
      <c r="F15" s="6"/>
      <c r="G15" s="6"/>
      <c r="H15" s="6"/>
      <c r="I15" s="6"/>
      <c r="J15" s="6"/>
      <c r="K15" s="6"/>
      <c r="L15" s="6"/>
      <c r="M15" s="6"/>
      <c r="N15" s="6"/>
      <c r="O15" s="7"/>
    </row>
    <row r="16" spans="2:15" x14ac:dyDescent="0.25">
      <c r="B16" s="5"/>
      <c r="C16" s="6"/>
      <c r="D16" s="6"/>
      <c r="E16" s="6"/>
      <c r="F16" s="6"/>
      <c r="G16" s="6"/>
      <c r="H16" s="6"/>
      <c r="I16" s="6"/>
      <c r="J16" s="6"/>
      <c r="K16" s="6"/>
      <c r="L16" s="6"/>
      <c r="M16" s="6"/>
      <c r="N16" s="6"/>
      <c r="O16" s="7"/>
    </row>
    <row r="17" spans="2:15" x14ac:dyDescent="0.25">
      <c r="B17" s="5"/>
      <c r="C17" s="6"/>
      <c r="D17" s="6"/>
      <c r="E17" s="6"/>
      <c r="F17" s="6"/>
      <c r="G17" s="6"/>
      <c r="H17" s="6"/>
      <c r="I17" s="6"/>
      <c r="J17" s="6"/>
      <c r="K17" s="6"/>
      <c r="L17" s="6"/>
      <c r="M17" s="6"/>
      <c r="N17" s="6"/>
      <c r="O17" s="7"/>
    </row>
    <row r="18" spans="2:15" ht="15.75" thickBot="1" x14ac:dyDescent="0.3">
      <c r="B18" s="8"/>
      <c r="C18" s="9"/>
      <c r="D18" s="9"/>
      <c r="E18" s="9"/>
      <c r="F18" s="9"/>
      <c r="G18" s="9"/>
      <c r="H18" s="9"/>
      <c r="I18" s="9"/>
      <c r="J18" s="9"/>
      <c r="K18" s="9"/>
      <c r="L18" s="9"/>
      <c r="M18" s="9"/>
      <c r="N18" s="9"/>
      <c r="O18" s="10"/>
    </row>
  </sheetData>
  <sheetProtection algorithmName="SHA-512" hashValue="v+OGTlq+q6Oae72VDN+sgjj2bIwwaNs7K3QlBBMEg8LflToLDQY2HVkS7v5GxJ3ePdMJEq1YOdX8GVr8ULdAAw==" saltValue="VUPC38ch+z74Wo07QKnkBQ==" spinCount="100000" sheet="1" objects="1" scenarios="1"/>
  <mergeCells count="3">
    <mergeCell ref="B3:O3"/>
    <mergeCell ref="B4:O4"/>
    <mergeCell ref="C6:N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T19"/>
  <sheetViews>
    <sheetView topLeftCell="A7" workbookViewId="0">
      <selection activeCell="D16" sqref="D16"/>
    </sheetView>
  </sheetViews>
  <sheetFormatPr baseColWidth="10" defaultRowHeight="15" x14ac:dyDescent="0.25"/>
  <cols>
    <col min="1" max="1" width="6.42578125" style="1" customWidth="1"/>
    <col min="2" max="2" width="34.28515625" style="1" customWidth="1"/>
    <col min="3" max="3" width="13.28515625" style="1" customWidth="1"/>
    <col min="4" max="4" width="27.42578125" style="1" customWidth="1"/>
    <col min="5" max="5" width="57.42578125" style="1" customWidth="1"/>
    <col min="6" max="6" width="30.140625" style="1" customWidth="1"/>
    <col min="7" max="7" width="15.7109375" style="1" customWidth="1"/>
    <col min="8" max="9" width="11.42578125" style="42"/>
    <col min="10" max="10" width="11.85546875" style="42" bestFit="1" customWidth="1"/>
    <col min="11" max="16384" width="11.42578125" style="1"/>
  </cols>
  <sheetData>
    <row r="5" spans="2:20" ht="15.75" thickBot="1" x14ac:dyDescent="0.3"/>
    <row r="6" spans="2:20" x14ac:dyDescent="0.25">
      <c r="B6" s="11"/>
      <c r="C6" s="12"/>
      <c r="D6" s="12"/>
      <c r="E6" s="12"/>
      <c r="F6" s="12"/>
      <c r="G6" s="13"/>
    </row>
    <row r="7" spans="2:20" ht="21" x14ac:dyDescent="0.35">
      <c r="B7" s="87" t="s">
        <v>121</v>
      </c>
      <c r="C7" s="88"/>
      <c r="D7" s="88"/>
      <c r="E7" s="88"/>
      <c r="F7" s="88"/>
      <c r="G7" s="89"/>
      <c r="T7" s="1" t="s">
        <v>12</v>
      </c>
    </row>
    <row r="8" spans="2:20" ht="15.75" thickBot="1" x14ac:dyDescent="0.3">
      <c r="B8" s="14"/>
      <c r="C8" s="15"/>
      <c r="D8" s="15"/>
      <c r="E8" s="15"/>
      <c r="F8" s="15"/>
      <c r="G8" s="16"/>
      <c r="T8" s="1" t="s">
        <v>13</v>
      </c>
    </row>
    <row r="9" spans="2:20" ht="15.75" thickBot="1" x14ac:dyDescent="0.3">
      <c r="B9" s="92" t="s">
        <v>150</v>
      </c>
      <c r="C9" s="93"/>
      <c r="D9" s="81">
        <v>44272</v>
      </c>
      <c r="E9" s="15"/>
      <c r="F9" s="15"/>
      <c r="G9" s="16"/>
      <c r="T9" s="1" t="s">
        <v>14</v>
      </c>
    </row>
    <row r="10" spans="2:20" x14ac:dyDescent="0.25">
      <c r="B10" s="14"/>
      <c r="C10" s="15"/>
      <c r="D10" s="15"/>
      <c r="E10" s="15"/>
      <c r="F10" s="15"/>
      <c r="G10" s="82">
        <v>43545</v>
      </c>
    </row>
    <row r="11" spans="2:20" x14ac:dyDescent="0.25">
      <c r="B11" s="22" t="s">
        <v>15</v>
      </c>
      <c r="C11" s="23" t="s">
        <v>16</v>
      </c>
      <c r="D11" s="24" t="s">
        <v>6</v>
      </c>
      <c r="E11" s="23" t="s">
        <v>7</v>
      </c>
      <c r="F11" s="23" t="s">
        <v>17</v>
      </c>
      <c r="G11" s="25" t="s">
        <v>87</v>
      </c>
    </row>
    <row r="12" spans="2:20" x14ac:dyDescent="0.25">
      <c r="B12" s="21" t="s">
        <v>0</v>
      </c>
      <c r="C12" s="57" t="s">
        <v>12</v>
      </c>
      <c r="D12" s="60">
        <v>43622</v>
      </c>
      <c r="E12" s="58" t="s">
        <v>158</v>
      </c>
      <c r="F12" s="59">
        <v>43557</v>
      </c>
      <c r="G12" s="56" t="str">
        <f>+IF(C12="SI",IF(F12&lt;$G$10,"DESACTUALIZADO",""),"")</f>
        <v/>
      </c>
      <c r="H12" s="42">
        <f t="shared" ref="H12:H17" si="0">+IF(C12="N/A",1,0)</f>
        <v>0</v>
      </c>
      <c r="I12" s="42">
        <f t="shared" ref="I12:I17" si="1">+IF(C12="Si",1,0)</f>
        <v>1</v>
      </c>
      <c r="J12" s="42">
        <f t="shared" ref="J12:J17" si="2">+IF(C12="No",1,0)</f>
        <v>0</v>
      </c>
    </row>
    <row r="13" spans="2:20" x14ac:dyDescent="0.25">
      <c r="B13" s="21" t="s">
        <v>1</v>
      </c>
      <c r="C13" s="57" t="s">
        <v>12</v>
      </c>
      <c r="D13" s="60">
        <v>43502</v>
      </c>
      <c r="E13" s="58" t="s">
        <v>153</v>
      </c>
      <c r="F13" s="59"/>
      <c r="G13" s="56" t="str">
        <f t="shared" ref="G13:G17" si="3">+IF(C13="SI",IF(F13&lt;$G$10,"DESACTUALIZADO",""),"")</f>
        <v>DESACTUALIZADO</v>
      </c>
      <c r="H13" s="42">
        <f t="shared" si="0"/>
        <v>0</v>
      </c>
      <c r="I13" s="42">
        <f t="shared" si="1"/>
        <v>1</v>
      </c>
      <c r="J13" s="42">
        <f t="shared" si="2"/>
        <v>0</v>
      </c>
    </row>
    <row r="14" spans="2:20" x14ac:dyDescent="0.25">
      <c r="B14" s="21" t="s">
        <v>2</v>
      </c>
      <c r="C14" s="57" t="s">
        <v>12</v>
      </c>
      <c r="D14" s="60">
        <v>43722</v>
      </c>
      <c r="E14" s="58" t="s">
        <v>154</v>
      </c>
      <c r="F14" s="59">
        <v>43557</v>
      </c>
      <c r="G14" s="56" t="str">
        <f t="shared" si="3"/>
        <v/>
      </c>
      <c r="H14" s="42">
        <f t="shared" si="0"/>
        <v>0</v>
      </c>
      <c r="I14" s="42">
        <f t="shared" si="1"/>
        <v>1</v>
      </c>
      <c r="J14" s="42">
        <f t="shared" si="2"/>
        <v>0</v>
      </c>
      <c r="T14" s="49">
        <v>43545</v>
      </c>
    </row>
    <row r="15" spans="2:20" x14ac:dyDescent="0.25">
      <c r="B15" s="21" t="s">
        <v>3</v>
      </c>
      <c r="C15" s="57" t="s">
        <v>12</v>
      </c>
      <c r="D15" s="60">
        <v>42198</v>
      </c>
      <c r="E15" s="58" t="s">
        <v>155</v>
      </c>
      <c r="F15" s="59">
        <v>43737</v>
      </c>
      <c r="G15" s="56" t="str">
        <f t="shared" si="3"/>
        <v/>
      </c>
      <c r="H15" s="42">
        <f t="shared" si="0"/>
        <v>0</v>
      </c>
      <c r="I15" s="42">
        <f t="shared" si="1"/>
        <v>1</v>
      </c>
      <c r="J15" s="42">
        <f t="shared" si="2"/>
        <v>0</v>
      </c>
    </row>
    <row r="16" spans="2:20" x14ac:dyDescent="0.25">
      <c r="B16" s="21" t="s">
        <v>4</v>
      </c>
      <c r="C16" s="57" t="s">
        <v>12</v>
      </c>
      <c r="D16" s="60">
        <v>44001</v>
      </c>
      <c r="E16" s="58" t="s">
        <v>156</v>
      </c>
      <c r="F16" s="59">
        <v>44127</v>
      </c>
      <c r="G16" s="56" t="str">
        <f t="shared" si="3"/>
        <v/>
      </c>
      <c r="H16" s="42">
        <f t="shared" si="0"/>
        <v>0</v>
      </c>
      <c r="I16" s="42">
        <f t="shared" si="1"/>
        <v>1</v>
      </c>
      <c r="J16" s="42">
        <f t="shared" si="2"/>
        <v>0</v>
      </c>
    </row>
    <row r="17" spans="2:10" x14ac:dyDescent="0.25">
      <c r="B17" s="21" t="s">
        <v>5</v>
      </c>
      <c r="C17" s="57" t="s">
        <v>12</v>
      </c>
      <c r="D17" s="60">
        <v>44118</v>
      </c>
      <c r="E17" s="60" t="s">
        <v>157</v>
      </c>
      <c r="F17" s="59">
        <v>44195</v>
      </c>
      <c r="G17" s="56" t="str">
        <f t="shared" si="3"/>
        <v/>
      </c>
      <c r="H17" s="42">
        <f t="shared" si="0"/>
        <v>0</v>
      </c>
      <c r="I17" s="42">
        <f t="shared" si="1"/>
        <v>1</v>
      </c>
      <c r="J17" s="42">
        <f t="shared" si="2"/>
        <v>0</v>
      </c>
    </row>
    <row r="18" spans="2:10" x14ac:dyDescent="0.25">
      <c r="B18" s="14"/>
      <c r="C18" s="15"/>
      <c r="D18" s="15"/>
      <c r="E18" s="15"/>
      <c r="F18" s="15"/>
      <c r="G18" s="16"/>
    </row>
    <row r="19" spans="2:10" ht="94.5" customHeight="1" thickBot="1" x14ac:dyDescent="0.3">
      <c r="B19" s="72" t="s">
        <v>104</v>
      </c>
      <c r="C19" s="90" t="s">
        <v>159</v>
      </c>
      <c r="D19" s="90"/>
      <c r="E19" s="90"/>
      <c r="F19" s="90"/>
      <c r="G19" s="91"/>
    </row>
  </sheetData>
  <sheetProtection algorithmName="SHA-512" hashValue="25M01pyRemgaH4CA3gaV6VpBPMwYEpT0BiYjb7YwtGfTlh3I8D8o3d0veWwkPa7DQ+yiOEb8qu00YEaezh5kWw==" saltValue="HJ3GI+QJ+qAq7O7pTyfWrA==" spinCount="100000" sheet="1" objects="1" scenarios="1"/>
  <mergeCells count="3">
    <mergeCell ref="B7:G7"/>
    <mergeCell ref="C19:G19"/>
    <mergeCell ref="B9:C9"/>
  </mergeCells>
  <dataValidations count="2">
    <dataValidation type="date" allowBlank="1" showInputMessage="1" showErrorMessage="1" sqref="F12:F17 D12:D17">
      <formula1>40544</formula1>
      <formula2>44255</formula2>
    </dataValidation>
    <dataValidation type="list" allowBlank="1" showInputMessage="1" showErrorMessage="1" sqref="C12:C17">
      <formula1>$T$7:$T$9</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E3"/>
  <sheetViews>
    <sheetView topLeftCell="AS1" workbookViewId="0">
      <selection activeCell="BE4" sqref="BE4"/>
    </sheetView>
  </sheetViews>
  <sheetFormatPr baseColWidth="10" defaultRowHeight="15" x14ac:dyDescent="0.25"/>
  <sheetData>
    <row r="2" spans="1:57" x14ac:dyDescent="0.25">
      <c r="A2" t="s">
        <v>0</v>
      </c>
      <c r="B2" t="s">
        <v>1</v>
      </c>
      <c r="C2" t="s">
        <v>2</v>
      </c>
      <c r="D2" t="s">
        <v>3</v>
      </c>
      <c r="E2" t="s">
        <v>4</v>
      </c>
      <c r="F2" t="s">
        <v>5</v>
      </c>
      <c r="G2" t="s">
        <v>21</v>
      </c>
      <c r="H2" t="s">
        <v>22</v>
      </c>
      <c r="I2" t="s">
        <v>26</v>
      </c>
      <c r="J2" t="s">
        <v>20</v>
      </c>
      <c r="K2" t="s">
        <v>111</v>
      </c>
      <c r="L2" s="15" t="s">
        <v>112</v>
      </c>
      <c r="M2" s="20" t="s">
        <v>105</v>
      </c>
      <c r="N2" s="20" t="s">
        <v>106</v>
      </c>
      <c r="O2" s="20" t="s">
        <v>107</v>
      </c>
      <c r="Q2" t="s">
        <v>28</v>
      </c>
      <c r="R2" t="s">
        <v>29</v>
      </c>
      <c r="S2" t="s">
        <v>30</v>
      </c>
      <c r="T2" t="s">
        <v>63</v>
      </c>
      <c r="U2" t="s">
        <v>62</v>
      </c>
      <c r="V2" t="s">
        <v>37</v>
      </c>
      <c r="W2" t="s">
        <v>64</v>
      </c>
      <c r="X2" t="s">
        <v>27</v>
      </c>
      <c r="Y2" t="s">
        <v>66</v>
      </c>
      <c r="Z2" t="s">
        <v>65</v>
      </c>
      <c r="AA2" t="s">
        <v>35</v>
      </c>
      <c r="AB2" t="s">
        <v>67</v>
      </c>
      <c r="AC2" t="s">
        <v>68</v>
      </c>
      <c r="AD2" t="s">
        <v>36</v>
      </c>
      <c r="AE2" t="s">
        <v>69</v>
      </c>
      <c r="AF2" t="s">
        <v>70</v>
      </c>
      <c r="AG2" t="s">
        <v>71</v>
      </c>
      <c r="AH2" t="s">
        <v>72</v>
      </c>
      <c r="AI2" t="s">
        <v>69</v>
      </c>
      <c r="AJ2" t="s">
        <v>70</v>
      </c>
      <c r="AK2" t="s">
        <v>71</v>
      </c>
      <c r="AL2" t="s">
        <v>72</v>
      </c>
      <c r="AM2" t="s">
        <v>55</v>
      </c>
      <c r="AN2" t="s">
        <v>57</v>
      </c>
      <c r="AO2" t="s">
        <v>52</v>
      </c>
      <c r="AP2" t="s">
        <v>53</v>
      </c>
      <c r="AQ2" t="s">
        <v>54</v>
      </c>
      <c r="AR2" t="s">
        <v>58</v>
      </c>
      <c r="AS2" t="s">
        <v>75</v>
      </c>
      <c r="AT2" t="s">
        <v>60</v>
      </c>
      <c r="AU2" t="s">
        <v>61</v>
      </c>
      <c r="AV2" t="s">
        <v>77</v>
      </c>
      <c r="AW2" t="s">
        <v>78</v>
      </c>
      <c r="AX2" s="15" t="s">
        <v>80</v>
      </c>
      <c r="AY2" s="15" t="s">
        <v>81</v>
      </c>
      <c r="AZ2" t="s">
        <v>144</v>
      </c>
      <c r="BA2" t="s">
        <v>145</v>
      </c>
      <c r="BB2" t="s">
        <v>146</v>
      </c>
      <c r="BC2" t="s">
        <v>147</v>
      </c>
      <c r="BD2" t="s">
        <v>148</v>
      </c>
      <c r="BE2" t="s">
        <v>149</v>
      </c>
    </row>
    <row r="3" spans="1:57" x14ac:dyDescent="0.25">
      <c r="A3" t="str">
        <f>+USUARIOS!C12</f>
        <v>Si</v>
      </c>
      <c r="B3" t="str">
        <f>+USUARIOS!C13</f>
        <v>Si</v>
      </c>
      <c r="C3" t="str">
        <f>+USUARIOS!C14</f>
        <v>Si</v>
      </c>
      <c r="D3" t="str">
        <f>+USUARIOS!C15</f>
        <v>Si</v>
      </c>
      <c r="E3" t="str">
        <f>+USUARIOS!C16</f>
        <v>Si</v>
      </c>
      <c r="F3" t="str">
        <f>+USUARIOS!C17</f>
        <v>Si</v>
      </c>
      <c r="G3">
        <f>+ABOGADOS!D11</f>
        <v>3</v>
      </c>
      <c r="H3">
        <f>+ABOGADOS!D12</f>
        <v>3</v>
      </c>
      <c r="I3">
        <f>+ABOGADOS!D13</f>
        <v>3</v>
      </c>
      <c r="J3">
        <f>+ABOGADOS!D14</f>
        <v>3</v>
      </c>
      <c r="K3">
        <f>+ABOGADOS!D17</f>
        <v>1</v>
      </c>
      <c r="L3">
        <f>+ABOGADOS!D18</f>
        <v>3</v>
      </c>
      <c r="M3">
        <f>+ABOGADOS!G10</f>
        <v>3</v>
      </c>
      <c r="N3">
        <f>+ABOGADOS!G11</f>
        <v>3</v>
      </c>
      <c r="O3">
        <f>+ABOGADOS!G12</f>
        <v>3</v>
      </c>
      <c r="Q3">
        <f>+JUDICIALES!D11</f>
        <v>374</v>
      </c>
      <c r="R3">
        <f>+JUDICIALES!D12</f>
        <v>372</v>
      </c>
      <c r="S3">
        <f>+JUDICIALES!D13</f>
        <v>0</v>
      </c>
      <c r="T3">
        <f>+JUDICIALES!D16</f>
        <v>7</v>
      </c>
      <c r="U3">
        <f>+JUDICIALES!D17</f>
        <v>7</v>
      </c>
      <c r="V3">
        <f>+JUDICIALES!D21</f>
        <v>7</v>
      </c>
      <c r="W3">
        <f>+JUDICIALES!D22</f>
        <v>7</v>
      </c>
      <c r="X3">
        <f>+JUDICIALES!G9</f>
        <v>2</v>
      </c>
      <c r="Y3">
        <f>+JUDICIALES!G10</f>
        <v>2</v>
      </c>
      <c r="Z3">
        <f>+JUDICIALES!G11</f>
        <v>0</v>
      </c>
      <c r="AA3">
        <f>+JUDICIALES!G15</f>
        <v>368</v>
      </c>
      <c r="AB3">
        <f>+JUDICIALES!G16</f>
        <v>367</v>
      </c>
      <c r="AC3">
        <f>+JUDICIALES!G17</f>
        <v>0</v>
      </c>
      <c r="AD3">
        <f>+JUDICIALES!G18</f>
        <v>0</v>
      </c>
      <c r="AE3">
        <f>+JUDICIALES!G21</f>
        <v>5</v>
      </c>
      <c r="AF3">
        <f>+JUDICIALES!G22</f>
        <v>317</v>
      </c>
      <c r="AG3">
        <f>+JUDICIALES!G23</f>
        <v>20</v>
      </c>
      <c r="AH3">
        <f>+JUDICIALES!G24</f>
        <v>25</v>
      </c>
      <c r="AI3">
        <f>+JUDICIALES!H21</f>
        <v>0</v>
      </c>
      <c r="AJ3">
        <f>+JUDICIALES!H22</f>
        <v>317</v>
      </c>
      <c r="AK3">
        <f>+JUDICIALES!H23</f>
        <v>20</v>
      </c>
      <c r="AL3">
        <f>+JUDICIALES!H24</f>
        <v>25</v>
      </c>
      <c r="AM3">
        <f>+PREJUDICIALES!D10</f>
        <v>1</v>
      </c>
      <c r="AN3">
        <f>+PREJUDICIALES!D11</f>
        <v>0</v>
      </c>
      <c r="AO3">
        <f>+PREJUDICIALES!D12</f>
        <v>0</v>
      </c>
      <c r="AP3">
        <f>+PREJUDICIALES!D13</f>
        <v>0</v>
      </c>
      <c r="AQ3">
        <f>+PREJUDICIALES!D14</f>
        <v>0</v>
      </c>
      <c r="AR3">
        <f>+PREJUDICIALES!D17</f>
        <v>1</v>
      </c>
      <c r="AS3">
        <f>+PREJUDICIALES!D18</f>
        <v>1</v>
      </c>
      <c r="AT3">
        <f>+PREJUDICIALES!G12</f>
        <v>0</v>
      </c>
      <c r="AU3">
        <f>+PREJUDICIALES!G13</f>
        <v>0</v>
      </c>
      <c r="AV3">
        <f>+ARBITRAMENTOS!D9</f>
        <v>0</v>
      </c>
      <c r="AW3">
        <f>+ARBITRAMENTOS!D10</f>
        <v>0</v>
      </c>
      <c r="AX3" t="str">
        <f>+PAGOS!D9</f>
        <v>No</v>
      </c>
      <c r="AY3">
        <f>+PAGOS!D10</f>
        <v>0</v>
      </c>
      <c r="AZ3" t="str">
        <f>+USUARIOS!C19</f>
        <v xml:space="preserve">El Jefe Jurídico señaló que  a la fecha no  ha asistido a capacitaciones de la ADNJE. En el mes de noviembre la servidora con el perfil de jefe financiero renunció a la entidad, a la fecha del presente seguimiento no había sido inactivada de la plataforma, la Oficina de Control Interno informó a la administradora de la entidad, quien el día 10 de marzo de 2021 procedió a inactivar  a la saliente jefe financiera y activar a la actual jefe JEANETTE CAROLINA RIVERA MELO. La servidora que tiene el rol de "administrador de la entidad", señala que asistió a las capacitaciones virtuales dadas por la agencia:  a. Acto administrativo y Recuperación de recursos públicos; b. Prueba Documental y Testimonial; c. Elementos de la responsabilidad patrimonial del Estado; d. Seminario reforma CPACA - Sesión 1; e. Seminario reforma CPACA - Sesión 2, pero que no tiene certificado de asistencia expedido por la ANDJE.
</v>
      </c>
      <c r="BA3" t="str">
        <f>+ABOGADOS!C21</f>
        <v xml:space="preserve"> Para la fecha de corte a 31 de diciembre 2020 se encontraban activos tres (3) abogados, a la fecha de consulta, aparecen cuatro (4) abogados activos, uno fue vinculado a finales del mes de febrero de 2021.</v>
      </c>
      <c r="BB3" t="str">
        <f>+JUDICIALES!F28</f>
        <v>PROCESOS ACTIVOS: De conformidad con la información suministrada  por la Administradora de la Entidad (DAFP), en el archivo denominado " 2021-01-31_Novedades _procesales" a Diciembre 31 de 2020, se registraron  374 procesos judiciales activos, señala la Administradora que en Ekogui se registraban 372 procesos activos, y  se  tuvo incoveniente  con  el registro de dos (2) procesos (Raul Mancera  y UGPP 2020-223).                                                                                                                                                 PROCESOS CON CALIFICACION  SEGUNDO SEMESTRE 2020: El proceso con ID EKOGUI 2168307, es el único que apárece sin calificación del riesgo, de acuerdo con lo argumentado por la administradora de la entidad este proceso se notificó al DAFP hasta el mes de marzo de 2021.</v>
      </c>
      <c r="BC3">
        <f>+PREJUDICIALES!F17</f>
        <v>0</v>
      </c>
      <c r="BD3" t="str">
        <f>+ARBITRAMENTOS!C13</f>
        <v>De conformidad con la información entregada por la Administradora,  para el periodo evaluado, esto es, julio -diciembre de 2020, el Departamento Administrativo de la Función Pública no estuvo vinculado a procesos arbitrales.</v>
      </c>
      <c r="BE3" t="str">
        <f>+PAGOS!F8</f>
        <v xml:space="preserve">El Departamento Administrativo de la Función Publica, durante el segundo semestre de 2020 no ha realizado pagos con cargo a procesos judiciales.   </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25"/>
  <sheetViews>
    <sheetView showGridLines="0" workbookViewId="0">
      <selection activeCell="C21" sqref="C21:G24"/>
    </sheetView>
  </sheetViews>
  <sheetFormatPr baseColWidth="10" defaultRowHeight="15" x14ac:dyDescent="0.25"/>
  <cols>
    <col min="1" max="1" width="3.85546875" style="1" customWidth="1"/>
    <col min="2" max="2" width="11.42578125" style="1"/>
    <col min="3" max="3" width="48.140625" style="1" bestFit="1" customWidth="1"/>
    <col min="4" max="4" width="20.85546875" style="1" customWidth="1"/>
    <col min="5" max="5" width="6.28515625" style="1" customWidth="1"/>
    <col min="6" max="6" width="41.42578125" style="1" customWidth="1"/>
    <col min="7" max="7" width="24.140625" style="1" customWidth="1"/>
    <col min="8" max="8" width="7.28515625" style="1" customWidth="1"/>
    <col min="9" max="16384" width="11.42578125" style="1"/>
  </cols>
  <sheetData>
    <row r="1" spans="2:22" ht="15.75" thickBot="1" x14ac:dyDescent="0.3"/>
    <row r="2" spans="2:22" x14ac:dyDescent="0.25">
      <c r="B2" s="29"/>
      <c r="C2" s="30"/>
      <c r="D2" s="30"/>
      <c r="E2" s="30"/>
      <c r="F2" s="30"/>
      <c r="G2" s="30"/>
      <c r="H2" s="31"/>
    </row>
    <row r="3" spans="2:22" x14ac:dyDescent="0.25">
      <c r="B3" s="14"/>
      <c r="C3" s="15"/>
      <c r="D3" s="15"/>
      <c r="E3" s="15"/>
      <c r="F3" s="15"/>
      <c r="G3" s="15"/>
      <c r="H3" s="16"/>
      <c r="V3" s="28">
        <f>+IF(D12&lt;=10,D12,IF(ROUNDDOWN(D12*10%,0)&lt;10,10,ROUNDDOWN(D12*10%,0)))</f>
        <v>3</v>
      </c>
    </row>
    <row r="4" spans="2:22" x14ac:dyDescent="0.25">
      <c r="B4" s="14"/>
      <c r="C4" s="15"/>
      <c r="D4" s="15"/>
      <c r="E4" s="15"/>
      <c r="F4" s="15"/>
      <c r="G4" s="15"/>
      <c r="H4" s="16"/>
    </row>
    <row r="5" spans="2:22" x14ac:dyDescent="0.25">
      <c r="B5" s="14"/>
      <c r="C5" s="15"/>
      <c r="D5" s="15"/>
      <c r="E5" s="15"/>
      <c r="F5" s="15"/>
      <c r="G5" s="15"/>
      <c r="H5" s="16"/>
    </row>
    <row r="6" spans="2:22" ht="15" customHeight="1" x14ac:dyDescent="0.25">
      <c r="B6" s="14"/>
      <c r="C6" s="27"/>
      <c r="D6" s="27"/>
      <c r="E6" s="27"/>
      <c r="G6" s="32"/>
      <c r="H6" s="33"/>
    </row>
    <row r="7" spans="2:22" ht="17.25" customHeight="1" x14ac:dyDescent="0.35">
      <c r="B7" s="14"/>
      <c r="C7" s="20" t="s">
        <v>124</v>
      </c>
      <c r="D7" s="60">
        <v>44272</v>
      </c>
      <c r="E7" s="26"/>
      <c r="F7" s="94" t="str">
        <f>"Seleccione una muestra de "&amp;V3&amp;" abogados activos y complete la siguiente tabla"</f>
        <v>Seleccione una muestra de 3 abogados activos y complete la siguiente tabla</v>
      </c>
      <c r="G7" s="95"/>
      <c r="H7" s="33"/>
    </row>
    <row r="8" spans="2:22" x14ac:dyDescent="0.25">
      <c r="B8" s="14"/>
      <c r="D8" s="15"/>
      <c r="E8" s="15"/>
      <c r="F8" s="96"/>
      <c r="G8" s="97"/>
      <c r="H8" s="16"/>
      <c r="T8" s="1" t="s">
        <v>13</v>
      </c>
    </row>
    <row r="9" spans="2:22" ht="23.25" x14ac:dyDescent="0.25">
      <c r="B9" s="14"/>
      <c r="C9" s="34" t="s">
        <v>119</v>
      </c>
      <c r="E9" s="6"/>
      <c r="F9" s="24" t="s">
        <v>108</v>
      </c>
      <c r="G9" s="24" t="s">
        <v>19</v>
      </c>
      <c r="H9" s="16"/>
      <c r="T9" s="1" t="s">
        <v>14</v>
      </c>
    </row>
    <row r="10" spans="2:22" x14ac:dyDescent="0.25">
      <c r="B10" s="14"/>
      <c r="C10" s="23" t="s">
        <v>120</v>
      </c>
      <c r="D10" s="23" t="s">
        <v>23</v>
      </c>
      <c r="E10" s="6"/>
      <c r="F10" s="20" t="s">
        <v>105</v>
      </c>
      <c r="G10" s="57">
        <v>3</v>
      </c>
      <c r="H10" s="16"/>
    </row>
    <row r="11" spans="2:22" x14ac:dyDescent="0.25">
      <c r="B11" s="14"/>
      <c r="C11" s="20" t="s">
        <v>21</v>
      </c>
      <c r="D11" s="57">
        <v>3</v>
      </c>
      <c r="E11" s="6"/>
      <c r="F11" s="20" t="s">
        <v>106</v>
      </c>
      <c r="G11" s="57">
        <v>3</v>
      </c>
      <c r="H11" s="16"/>
    </row>
    <row r="12" spans="2:22" x14ac:dyDescent="0.25">
      <c r="B12" s="14"/>
      <c r="C12" s="20" t="s">
        <v>22</v>
      </c>
      <c r="D12" s="57">
        <v>3</v>
      </c>
      <c r="E12" s="6"/>
      <c r="F12" s="20" t="s">
        <v>107</v>
      </c>
      <c r="G12" s="57">
        <v>3</v>
      </c>
      <c r="H12" s="16"/>
    </row>
    <row r="13" spans="2:22" x14ac:dyDescent="0.25">
      <c r="B13" s="14"/>
      <c r="C13" s="20" t="s">
        <v>26</v>
      </c>
      <c r="D13" s="57">
        <v>3</v>
      </c>
      <c r="E13" s="6"/>
      <c r="F13" s="53" t="s">
        <v>113</v>
      </c>
      <c r="G13" s="52"/>
      <c r="H13" s="16"/>
    </row>
    <row r="14" spans="2:22" x14ac:dyDescent="0.25">
      <c r="B14" s="14"/>
      <c r="C14" s="20" t="s">
        <v>20</v>
      </c>
      <c r="D14" s="57">
        <v>3</v>
      </c>
      <c r="E14" s="6"/>
      <c r="F14" s="54" t="s">
        <v>114</v>
      </c>
      <c r="G14" s="55"/>
      <c r="H14" s="16"/>
    </row>
    <row r="15" spans="2:22" x14ac:dyDescent="0.25">
      <c r="B15" s="14"/>
      <c r="E15" s="6"/>
      <c r="H15" s="16"/>
    </row>
    <row r="16" spans="2:22" x14ac:dyDescent="0.25">
      <c r="B16" s="14"/>
      <c r="C16" s="23" t="s">
        <v>24</v>
      </c>
      <c r="D16" s="23" t="s">
        <v>23</v>
      </c>
      <c r="E16" s="6"/>
      <c r="F16" s="24" t="s">
        <v>117</v>
      </c>
      <c r="G16" s="24" t="s">
        <v>19</v>
      </c>
      <c r="H16" s="16"/>
    </row>
    <row r="17" spans="2:8" x14ac:dyDescent="0.25">
      <c r="B17" s="14"/>
      <c r="C17" s="20" t="s">
        <v>122</v>
      </c>
      <c r="D17" s="57">
        <v>1</v>
      </c>
      <c r="E17" s="6"/>
      <c r="F17" s="20" t="s">
        <v>125</v>
      </c>
      <c r="G17" s="57">
        <v>3</v>
      </c>
      <c r="H17" s="16"/>
    </row>
    <row r="18" spans="2:8" x14ac:dyDescent="0.25">
      <c r="B18" s="14"/>
      <c r="C18" s="20" t="s">
        <v>123</v>
      </c>
      <c r="D18" s="57">
        <v>3</v>
      </c>
      <c r="E18" s="6"/>
      <c r="F18" s="50" t="s">
        <v>88</v>
      </c>
      <c r="G18" s="57">
        <v>0</v>
      </c>
      <c r="H18" s="16"/>
    </row>
    <row r="19" spans="2:8" x14ac:dyDescent="0.25">
      <c r="B19" s="14"/>
      <c r="C19" s="67"/>
      <c r="E19" s="6"/>
      <c r="F19" s="20" t="s">
        <v>110</v>
      </c>
      <c r="G19" s="57">
        <v>0</v>
      </c>
      <c r="H19" s="16"/>
    </row>
    <row r="20" spans="2:8" ht="15.75" thickBot="1" x14ac:dyDescent="0.3">
      <c r="B20" s="14"/>
      <c r="C20" s="67" t="s">
        <v>109</v>
      </c>
      <c r="D20" s="75"/>
      <c r="E20" s="6"/>
      <c r="F20" s="73" t="s">
        <v>25</v>
      </c>
      <c r="G20" s="74">
        <v>0</v>
      </c>
      <c r="H20" s="16"/>
    </row>
    <row r="21" spans="2:8" x14ac:dyDescent="0.25">
      <c r="B21" s="14"/>
      <c r="C21" s="98" t="s">
        <v>164</v>
      </c>
      <c r="D21" s="99"/>
      <c r="E21" s="99"/>
      <c r="F21" s="99"/>
      <c r="G21" s="100"/>
      <c r="H21" s="16"/>
    </row>
    <row r="22" spans="2:8" x14ac:dyDescent="0.25">
      <c r="B22" s="14"/>
      <c r="C22" s="101"/>
      <c r="D22" s="102"/>
      <c r="E22" s="102"/>
      <c r="F22" s="102"/>
      <c r="G22" s="103"/>
      <c r="H22" s="16"/>
    </row>
    <row r="23" spans="2:8" x14ac:dyDescent="0.25">
      <c r="B23" s="14"/>
      <c r="C23" s="101"/>
      <c r="D23" s="102"/>
      <c r="E23" s="102"/>
      <c r="F23" s="102"/>
      <c r="G23" s="103"/>
      <c r="H23" s="16"/>
    </row>
    <row r="24" spans="2:8" ht="15.75" thickBot="1" x14ac:dyDescent="0.3">
      <c r="B24" s="14"/>
      <c r="C24" s="104"/>
      <c r="D24" s="105"/>
      <c r="E24" s="105"/>
      <c r="F24" s="105"/>
      <c r="G24" s="106"/>
      <c r="H24" s="16"/>
    </row>
    <row r="25" spans="2:8" ht="15.75" thickBot="1" x14ac:dyDescent="0.3">
      <c r="B25" s="17"/>
      <c r="C25" s="18"/>
      <c r="D25" s="18"/>
      <c r="E25" s="18"/>
      <c r="F25" s="18"/>
      <c r="G25" s="18"/>
      <c r="H25" s="19"/>
    </row>
  </sheetData>
  <sheetProtection algorithmName="SHA-512" hashValue="ZChrELvPb+j4cIJ1M3PA4+X3uunizEPjU7fllewijEMUQyJxd2/8M7oH0KxRF81/7BiAi4Zo7WHOguM4F+JBrw==" saltValue="H0s3O6ytyRAZ8aR51gBU2A==" spinCount="100000" sheet="1"/>
  <mergeCells count="2">
    <mergeCell ref="F7:G8"/>
    <mergeCell ref="C21:G24"/>
  </mergeCells>
  <dataValidations count="1">
    <dataValidation type="date" allowBlank="1" showInputMessage="1" showErrorMessage="1" sqref="D7">
      <formula1>44197</formula1>
      <formula2>44286</formula2>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W34"/>
  <sheetViews>
    <sheetView showGridLines="0" topLeftCell="A19" zoomScale="98" zoomScaleNormal="98" workbookViewId="0">
      <selection activeCell="F37" sqref="F37"/>
    </sheetView>
  </sheetViews>
  <sheetFormatPr baseColWidth="10" defaultRowHeight="15" x14ac:dyDescent="0.25"/>
  <cols>
    <col min="1" max="1" width="3.85546875" style="1" customWidth="1"/>
    <col min="2" max="2" width="11.42578125" style="1"/>
    <col min="3" max="3" width="56.5703125" style="1" bestFit="1" customWidth="1"/>
    <col min="4" max="4" width="15.28515625" style="1" customWidth="1"/>
    <col min="5" max="5" width="6.28515625" style="1" customWidth="1"/>
    <col min="6" max="6" width="55.85546875" style="1" bestFit="1" customWidth="1"/>
    <col min="7" max="7" width="11.28515625" style="1" customWidth="1"/>
    <col min="8" max="8" width="15.28515625" style="1" customWidth="1"/>
    <col min="9" max="9" width="7.28515625" style="1" customWidth="1"/>
    <col min="10" max="16384" width="11.42578125" style="1"/>
  </cols>
  <sheetData>
    <row r="1" spans="2:23" ht="15.75" thickBot="1" x14ac:dyDescent="0.3"/>
    <row r="2" spans="2:23" ht="9" customHeight="1" x14ac:dyDescent="0.25">
      <c r="B2" s="29"/>
      <c r="C2" s="30"/>
      <c r="D2" s="30"/>
      <c r="E2" s="30"/>
      <c r="F2" s="30"/>
      <c r="G2" s="30"/>
      <c r="H2" s="30"/>
      <c r="I2" s="31"/>
    </row>
    <row r="3" spans="2:23" x14ac:dyDescent="0.25">
      <c r="B3" s="14"/>
      <c r="C3" s="15"/>
      <c r="D3" s="15"/>
      <c r="E3" s="15"/>
      <c r="F3" s="15"/>
      <c r="G3" s="15"/>
      <c r="H3" s="15"/>
      <c r="I3" s="16"/>
      <c r="W3" s="28">
        <f>+IF(D17&lt;=10,D17,IF(ROUNDDOWN(D17*10%,0)&lt;10,10,ROUNDDOWN(D17*10%,0)))</f>
        <v>7</v>
      </c>
    </row>
    <row r="4" spans="2:23" x14ac:dyDescent="0.25">
      <c r="B4" s="14"/>
      <c r="C4" s="15"/>
      <c r="D4" s="15"/>
      <c r="E4" s="15"/>
      <c r="F4" s="15"/>
      <c r="G4" s="15"/>
      <c r="H4" s="15"/>
      <c r="I4" s="16"/>
    </row>
    <row r="5" spans="2:23" ht="9" customHeight="1" x14ac:dyDescent="0.25">
      <c r="B5" s="14"/>
      <c r="C5" s="15"/>
      <c r="D5" s="15"/>
      <c r="E5" s="15"/>
      <c r="F5" s="15"/>
      <c r="G5" s="15"/>
      <c r="H5" s="15"/>
      <c r="I5" s="16"/>
    </row>
    <row r="6" spans="2:23" ht="19.5" customHeight="1" x14ac:dyDescent="0.25">
      <c r="B6" s="14"/>
      <c r="C6" s="110" t="s">
        <v>74</v>
      </c>
      <c r="D6" s="110"/>
      <c r="E6" s="110"/>
      <c r="F6" s="110"/>
      <c r="G6" s="110"/>
      <c r="H6" s="110"/>
      <c r="I6" s="33"/>
    </row>
    <row r="7" spans="2:23" x14ac:dyDescent="0.25">
      <c r="B7" s="14"/>
      <c r="C7" s="15"/>
      <c r="D7" s="15"/>
      <c r="E7" s="15"/>
      <c r="F7" s="15"/>
      <c r="G7" s="15"/>
      <c r="H7" s="15"/>
      <c r="I7" s="16"/>
      <c r="U7" s="1" t="s">
        <v>13</v>
      </c>
    </row>
    <row r="8" spans="2:23" x14ac:dyDescent="0.25">
      <c r="B8" s="14"/>
      <c r="C8" s="23" t="s">
        <v>127</v>
      </c>
      <c r="D8" s="60">
        <v>44272</v>
      </c>
      <c r="E8" s="6"/>
      <c r="F8" s="37" t="s">
        <v>116</v>
      </c>
      <c r="G8" s="37" t="s">
        <v>18</v>
      </c>
      <c r="H8" s="15"/>
      <c r="I8" s="16"/>
      <c r="U8" s="1" t="s">
        <v>14</v>
      </c>
    </row>
    <row r="9" spans="2:23" x14ac:dyDescent="0.25">
      <c r="B9" s="14"/>
      <c r="E9" s="6"/>
      <c r="F9" s="20" t="s">
        <v>27</v>
      </c>
      <c r="G9" s="57">
        <v>2</v>
      </c>
      <c r="H9" s="15"/>
      <c r="I9" s="16"/>
    </row>
    <row r="10" spans="2:23" x14ac:dyDescent="0.25">
      <c r="B10" s="14"/>
      <c r="C10" s="23" t="s">
        <v>126</v>
      </c>
      <c r="D10" s="23" t="s">
        <v>23</v>
      </c>
      <c r="E10" s="6"/>
      <c r="F10" s="20" t="s">
        <v>66</v>
      </c>
      <c r="G10" s="57">
        <v>2</v>
      </c>
      <c r="H10" s="15"/>
      <c r="I10" s="16"/>
    </row>
    <row r="11" spans="2:23" x14ac:dyDescent="0.25">
      <c r="B11" s="14"/>
      <c r="C11" s="20" t="s">
        <v>28</v>
      </c>
      <c r="D11" s="57">
        <v>374</v>
      </c>
      <c r="E11" s="6"/>
      <c r="F11" s="20" t="s">
        <v>93</v>
      </c>
      <c r="G11" s="57">
        <v>0</v>
      </c>
      <c r="H11" s="15"/>
      <c r="I11" s="16"/>
    </row>
    <row r="12" spans="2:23" x14ac:dyDescent="0.25">
      <c r="B12" s="14"/>
      <c r="C12" s="20" t="s">
        <v>29</v>
      </c>
      <c r="D12" s="57">
        <v>372</v>
      </c>
      <c r="E12" s="6"/>
      <c r="F12" s="38" t="s">
        <v>92</v>
      </c>
      <c r="I12" s="16"/>
    </row>
    <row r="13" spans="2:23" x14ac:dyDescent="0.25">
      <c r="B13" s="14"/>
      <c r="C13" s="20" t="s">
        <v>89</v>
      </c>
      <c r="D13" s="57">
        <v>0</v>
      </c>
      <c r="E13" s="6"/>
      <c r="F13" s="38" t="s">
        <v>94</v>
      </c>
      <c r="I13" s="16"/>
    </row>
    <row r="14" spans="2:23" x14ac:dyDescent="0.25">
      <c r="B14" s="14"/>
      <c r="E14" s="6"/>
      <c r="F14" s="24" t="s">
        <v>34</v>
      </c>
      <c r="G14" s="24" t="s">
        <v>23</v>
      </c>
      <c r="I14" s="16"/>
    </row>
    <row r="15" spans="2:23" x14ac:dyDescent="0.25">
      <c r="B15" s="14"/>
      <c r="C15" s="23" t="s">
        <v>128</v>
      </c>
      <c r="D15" s="23" t="s">
        <v>23</v>
      </c>
      <c r="E15" s="6"/>
      <c r="F15" s="20" t="s">
        <v>132</v>
      </c>
      <c r="G15" s="57">
        <v>368</v>
      </c>
      <c r="I15" s="16"/>
    </row>
    <row r="16" spans="2:23" x14ac:dyDescent="0.25">
      <c r="B16" s="14"/>
      <c r="C16" s="20" t="s">
        <v>151</v>
      </c>
      <c r="D16" s="57">
        <v>7</v>
      </c>
      <c r="E16" s="6"/>
      <c r="F16" s="20" t="s">
        <v>133</v>
      </c>
      <c r="G16" s="57">
        <v>367</v>
      </c>
      <c r="H16" s="15"/>
      <c r="I16" s="16"/>
    </row>
    <row r="17" spans="2:9" x14ac:dyDescent="0.25">
      <c r="B17" s="14"/>
      <c r="C17" s="20" t="s">
        <v>152</v>
      </c>
      <c r="D17" s="57">
        <v>7</v>
      </c>
      <c r="E17" s="6"/>
      <c r="F17" s="20" t="s">
        <v>134</v>
      </c>
      <c r="G17" s="57">
        <v>0</v>
      </c>
      <c r="H17" s="15"/>
      <c r="I17" s="16"/>
    </row>
    <row r="18" spans="2:9" x14ac:dyDescent="0.25">
      <c r="B18" s="14"/>
      <c r="C18" s="38" t="s">
        <v>90</v>
      </c>
      <c r="E18" s="6"/>
      <c r="F18" s="20" t="s">
        <v>36</v>
      </c>
      <c r="G18" s="57">
        <v>0</v>
      </c>
      <c r="H18" s="15"/>
      <c r="I18" s="16"/>
    </row>
    <row r="19" spans="2:9" x14ac:dyDescent="0.25">
      <c r="B19" s="14"/>
      <c r="E19" s="6"/>
      <c r="H19" s="15"/>
      <c r="I19" s="16"/>
    </row>
    <row r="20" spans="2:9" ht="29.25" customHeight="1" x14ac:dyDescent="0.25">
      <c r="B20" s="14"/>
      <c r="C20" s="51" t="s">
        <v>33</v>
      </c>
      <c r="D20" s="51" t="s">
        <v>23</v>
      </c>
      <c r="E20" s="6"/>
      <c r="F20" s="39" t="s">
        <v>115</v>
      </c>
      <c r="G20" s="39" t="s">
        <v>31</v>
      </c>
      <c r="H20" s="40" t="s">
        <v>73</v>
      </c>
      <c r="I20" s="16"/>
    </row>
    <row r="21" spans="2:9" x14ac:dyDescent="0.25">
      <c r="B21" s="14"/>
      <c r="C21" s="68" t="s">
        <v>129</v>
      </c>
      <c r="D21" s="69">
        <v>7</v>
      </c>
      <c r="E21" s="6"/>
      <c r="F21" s="20" t="s">
        <v>69</v>
      </c>
      <c r="G21" s="57">
        <v>5</v>
      </c>
      <c r="H21" s="57">
        <v>0</v>
      </c>
      <c r="I21" s="16"/>
    </row>
    <row r="22" spans="2:9" ht="15" customHeight="1" x14ac:dyDescent="0.25">
      <c r="B22" s="14"/>
      <c r="C22" s="68" t="s">
        <v>91</v>
      </c>
      <c r="D22" s="69">
        <v>7</v>
      </c>
      <c r="E22" s="6"/>
      <c r="F22" s="20" t="s">
        <v>70</v>
      </c>
      <c r="G22" s="57">
        <v>317</v>
      </c>
      <c r="H22" s="57">
        <v>317</v>
      </c>
      <c r="I22" s="16"/>
    </row>
    <row r="23" spans="2:9" ht="24.75" x14ac:dyDescent="0.25">
      <c r="B23" s="14"/>
      <c r="C23" s="80" t="s">
        <v>130</v>
      </c>
      <c r="D23" s="80"/>
      <c r="E23" s="6"/>
      <c r="F23" s="20" t="s">
        <v>71</v>
      </c>
      <c r="G23" s="57">
        <v>20</v>
      </c>
      <c r="H23" s="57">
        <v>20</v>
      </c>
      <c r="I23" s="16"/>
    </row>
    <row r="24" spans="2:9" x14ac:dyDescent="0.25">
      <c r="B24" s="14"/>
      <c r="C24" s="15"/>
      <c r="E24" s="6"/>
      <c r="F24" s="20" t="s">
        <v>72</v>
      </c>
      <c r="G24" s="57">
        <v>25</v>
      </c>
      <c r="H24" s="57">
        <v>25</v>
      </c>
      <c r="I24" s="16"/>
    </row>
    <row r="25" spans="2:9" ht="30" customHeight="1" x14ac:dyDescent="0.25">
      <c r="B25" s="14"/>
      <c r="C25" s="76" t="str">
        <f>"Seleccione "&amp;W3&amp;" procesos teminados en el  segundo semestre de 2020 y llene la siguiente tabla:"</f>
        <v>Seleccione 7 procesos teminados en el  segundo semestre de 2020 y llene la siguiente tabla:</v>
      </c>
      <c r="D25" s="77"/>
      <c r="E25" s="6"/>
      <c r="F25" s="111" t="s">
        <v>131</v>
      </c>
      <c r="G25" s="111"/>
      <c r="H25" s="111"/>
      <c r="I25" s="16"/>
    </row>
    <row r="26" spans="2:9" ht="15.75" thickBot="1" x14ac:dyDescent="0.3">
      <c r="B26" s="14"/>
      <c r="C26" s="78"/>
      <c r="D26" s="79"/>
      <c r="E26" s="6"/>
      <c r="F26" s="70"/>
      <c r="G26" s="15"/>
      <c r="H26" s="15"/>
      <c r="I26" s="16"/>
    </row>
    <row r="27" spans="2:9" ht="15.75" thickBot="1" x14ac:dyDescent="0.3">
      <c r="B27" s="14"/>
      <c r="C27" s="51" t="s">
        <v>103</v>
      </c>
      <c r="D27" s="51" t="s">
        <v>23</v>
      </c>
      <c r="E27" s="6"/>
      <c r="F27" s="107" t="s">
        <v>102</v>
      </c>
      <c r="G27" s="108"/>
      <c r="H27" s="109"/>
      <c r="I27" s="16"/>
    </row>
    <row r="28" spans="2:9" x14ac:dyDescent="0.25">
      <c r="B28" s="14"/>
      <c r="C28" s="20" t="s">
        <v>95</v>
      </c>
      <c r="D28" s="57">
        <v>7</v>
      </c>
      <c r="E28" s="6"/>
      <c r="F28" s="98" t="s">
        <v>165</v>
      </c>
      <c r="G28" s="99"/>
      <c r="H28" s="100"/>
      <c r="I28" s="16"/>
    </row>
    <row r="29" spans="2:9" x14ac:dyDescent="0.25">
      <c r="B29" s="14"/>
      <c r="C29" s="20" t="s">
        <v>96</v>
      </c>
      <c r="D29" s="57">
        <v>7</v>
      </c>
      <c r="E29" s="6"/>
      <c r="F29" s="101"/>
      <c r="G29" s="102"/>
      <c r="H29" s="103"/>
      <c r="I29" s="16"/>
    </row>
    <row r="30" spans="2:9" x14ac:dyDescent="0.25">
      <c r="B30" s="14"/>
      <c r="C30" s="20" t="s">
        <v>97</v>
      </c>
      <c r="D30" s="57">
        <v>0</v>
      </c>
      <c r="E30" s="6"/>
      <c r="F30" s="101"/>
      <c r="G30" s="102"/>
      <c r="H30" s="103"/>
      <c r="I30" s="16"/>
    </row>
    <row r="31" spans="2:9" x14ac:dyDescent="0.25">
      <c r="B31" s="14"/>
      <c r="C31" s="20" t="s">
        <v>98</v>
      </c>
      <c r="D31" s="57">
        <v>0</v>
      </c>
      <c r="E31" s="6"/>
      <c r="F31" s="101"/>
      <c r="G31" s="102"/>
      <c r="H31" s="103"/>
      <c r="I31" s="16"/>
    </row>
    <row r="32" spans="2:9" x14ac:dyDescent="0.25">
      <c r="B32" s="14"/>
      <c r="C32" s="20" t="s">
        <v>99</v>
      </c>
      <c r="D32" s="57">
        <v>0</v>
      </c>
      <c r="E32" s="6"/>
      <c r="F32" s="101"/>
      <c r="G32" s="102"/>
      <c r="H32" s="103"/>
      <c r="I32" s="16"/>
    </row>
    <row r="33" spans="2:9" ht="15.75" thickBot="1" x14ac:dyDescent="0.3">
      <c r="B33" s="14"/>
      <c r="C33" s="15"/>
      <c r="E33" s="6"/>
      <c r="F33" s="104"/>
      <c r="G33" s="105"/>
      <c r="H33" s="106"/>
      <c r="I33" s="16"/>
    </row>
    <row r="34" spans="2:9" ht="15.75" thickBot="1" x14ac:dyDescent="0.3">
      <c r="B34" s="17"/>
      <c r="C34" s="18"/>
      <c r="D34" s="18"/>
      <c r="E34" s="18"/>
      <c r="F34" s="18"/>
      <c r="G34" s="18"/>
      <c r="H34" s="18"/>
      <c r="I34" s="19"/>
    </row>
  </sheetData>
  <sheetProtection algorithmName="SHA-512" hashValue="iDXW2Pe1kt+h4O6Y/BHSgRazJQPsSi5Cg52Szi1m3YiRMnLmFtb7+cAE3LbxRN3FVj+0YskWT7hAe4XSBkEUPg==" saltValue="MHHAfqXQO87AgWmdgmo8Jw==" spinCount="100000" sheet="1"/>
  <mergeCells count="4">
    <mergeCell ref="F27:H27"/>
    <mergeCell ref="F28:H33"/>
    <mergeCell ref="C6:H6"/>
    <mergeCell ref="F25:H25"/>
  </mergeCell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23"/>
  <sheetViews>
    <sheetView showGridLines="0" topLeftCell="A4" workbookViewId="0">
      <selection activeCell="F17" sqref="F17:G22"/>
    </sheetView>
  </sheetViews>
  <sheetFormatPr baseColWidth="10" defaultRowHeight="15" x14ac:dyDescent="0.25"/>
  <cols>
    <col min="1" max="1" width="3.85546875" style="1" customWidth="1"/>
    <col min="2" max="2" width="11.42578125" style="1"/>
    <col min="3" max="3" width="50.85546875" style="1" bestFit="1" customWidth="1"/>
    <col min="4" max="4" width="20.85546875" style="1" customWidth="1"/>
    <col min="5" max="5" width="6.28515625" style="1" customWidth="1"/>
    <col min="6" max="6" width="47.85546875" style="1" bestFit="1" customWidth="1"/>
    <col min="7" max="7" width="24.140625" style="1" customWidth="1"/>
    <col min="8" max="8" width="7.28515625" style="1" customWidth="1"/>
    <col min="9" max="16384" width="11.42578125" style="1"/>
  </cols>
  <sheetData>
    <row r="1" spans="2:22" ht="15.75" thickBot="1" x14ac:dyDescent="0.3"/>
    <row r="2" spans="2:22" x14ac:dyDescent="0.25">
      <c r="B2" s="29"/>
      <c r="C2" s="30"/>
      <c r="D2" s="30"/>
      <c r="E2" s="30"/>
      <c r="F2" s="30"/>
      <c r="G2" s="30"/>
      <c r="H2" s="31"/>
      <c r="V2" s="1">
        <f>+D13+D14</f>
        <v>0</v>
      </c>
    </row>
    <row r="3" spans="2:22" x14ac:dyDescent="0.25">
      <c r="B3" s="14"/>
      <c r="C3" s="15"/>
      <c r="D3" s="15"/>
      <c r="E3" s="15"/>
      <c r="F3" s="15"/>
      <c r="G3" s="15"/>
      <c r="H3" s="16"/>
      <c r="V3" s="28">
        <f>+IF(V2&lt;=20,V2,IF(ROUNDDOWN(V2*10%,0)&lt;20,20,ROUNDDOWN(V2*10%,0)))</f>
        <v>0</v>
      </c>
    </row>
    <row r="4" spans="2:22" x14ac:dyDescent="0.25">
      <c r="B4" s="14"/>
      <c r="C4" s="15"/>
      <c r="D4" s="15"/>
      <c r="E4" s="15"/>
      <c r="F4" s="15"/>
      <c r="G4" s="15"/>
      <c r="H4" s="16"/>
    </row>
    <row r="5" spans="2:22" x14ac:dyDescent="0.25">
      <c r="B5" s="14"/>
      <c r="C5" s="15"/>
      <c r="D5" s="15"/>
      <c r="E5" s="15"/>
      <c r="F5" s="15"/>
      <c r="G5" s="15"/>
      <c r="H5" s="16"/>
    </row>
    <row r="6" spans="2:22" ht="15" customHeight="1" x14ac:dyDescent="0.25">
      <c r="B6" s="14"/>
      <c r="C6" s="27"/>
      <c r="D6" s="27"/>
      <c r="E6" s="27"/>
      <c r="G6" s="32"/>
      <c r="H6" s="33"/>
    </row>
    <row r="7" spans="2:22" ht="23.25" x14ac:dyDescent="0.25">
      <c r="B7" s="14"/>
      <c r="C7" s="110" t="s">
        <v>56</v>
      </c>
      <c r="D7" s="110"/>
      <c r="E7" s="110"/>
      <c r="F7" s="110"/>
      <c r="G7" s="110"/>
      <c r="H7" s="33"/>
    </row>
    <row r="8" spans="2:22" x14ac:dyDescent="0.25">
      <c r="B8" s="14"/>
      <c r="C8" s="15"/>
      <c r="D8" s="15"/>
      <c r="E8" s="15"/>
      <c r="H8" s="16"/>
      <c r="T8" s="1" t="s">
        <v>13</v>
      </c>
    </row>
    <row r="9" spans="2:22" ht="15" customHeight="1" x14ac:dyDescent="0.25">
      <c r="B9" s="14"/>
      <c r="C9" s="23" t="s">
        <v>135</v>
      </c>
      <c r="D9" s="23" t="s">
        <v>23</v>
      </c>
      <c r="E9" s="6"/>
      <c r="F9" s="94" t="str">
        <f>"Seleccione una muestra de "&amp;V3&amp;" prejudiciales activos registrados antes de 30 de junio de 2020 y complete la siguiente tabla"</f>
        <v>Seleccione una muestra de 0 prejudiciales activos registrados antes de 30 de junio de 2020 y complete la siguiente tabla</v>
      </c>
      <c r="G9" s="95"/>
      <c r="H9" s="16"/>
      <c r="T9" s="1" t="s">
        <v>14</v>
      </c>
    </row>
    <row r="10" spans="2:22" x14ac:dyDescent="0.25">
      <c r="B10" s="14"/>
      <c r="C10" s="20" t="s">
        <v>55</v>
      </c>
      <c r="D10" s="57">
        <v>1</v>
      </c>
      <c r="E10" s="6"/>
      <c r="F10" s="96"/>
      <c r="G10" s="97"/>
      <c r="H10" s="16"/>
    </row>
    <row r="11" spans="2:22" x14ac:dyDescent="0.25">
      <c r="B11" s="14"/>
      <c r="C11" s="20" t="s">
        <v>57</v>
      </c>
      <c r="D11" s="57">
        <v>0</v>
      </c>
      <c r="E11" s="6"/>
      <c r="F11" s="24" t="s">
        <v>33</v>
      </c>
      <c r="G11" s="24" t="s">
        <v>59</v>
      </c>
      <c r="H11" s="16"/>
    </row>
    <row r="12" spans="2:22" x14ac:dyDescent="0.25">
      <c r="B12" s="14"/>
      <c r="C12" s="20" t="s">
        <v>136</v>
      </c>
      <c r="D12" s="57">
        <v>0</v>
      </c>
      <c r="E12" s="6"/>
      <c r="F12" s="36" t="s">
        <v>60</v>
      </c>
      <c r="G12" s="62">
        <v>0</v>
      </c>
      <c r="H12" s="16"/>
    </row>
    <row r="13" spans="2:22" x14ac:dyDescent="0.25">
      <c r="B13" s="14"/>
      <c r="C13" s="20" t="s">
        <v>137</v>
      </c>
      <c r="D13" s="57">
        <v>0</v>
      </c>
      <c r="E13" s="6"/>
      <c r="F13" s="20" t="s">
        <v>61</v>
      </c>
      <c r="G13" s="57">
        <v>0</v>
      </c>
      <c r="H13" s="16"/>
    </row>
    <row r="14" spans="2:22" x14ac:dyDescent="0.25">
      <c r="B14" s="14"/>
      <c r="C14" s="20" t="s">
        <v>86</v>
      </c>
      <c r="D14" s="57">
        <v>0</v>
      </c>
      <c r="E14" s="6"/>
      <c r="F14"/>
      <c r="G14"/>
      <c r="H14" s="16"/>
    </row>
    <row r="15" spans="2:22" x14ac:dyDescent="0.25">
      <c r="B15" s="14"/>
      <c r="E15" s="6"/>
      <c r="F15"/>
      <c r="G15"/>
      <c r="H15" s="16"/>
    </row>
    <row r="16" spans="2:22" ht="15.75" thickBot="1" x14ac:dyDescent="0.3">
      <c r="B16" s="14"/>
      <c r="C16" s="23" t="s">
        <v>140</v>
      </c>
      <c r="D16" s="23" t="s">
        <v>23</v>
      </c>
      <c r="E16" s="6"/>
      <c r="F16" s="112" t="s">
        <v>102</v>
      </c>
      <c r="G16" s="112"/>
      <c r="H16" s="16"/>
    </row>
    <row r="17" spans="2:8" x14ac:dyDescent="0.25">
      <c r="B17" s="14"/>
      <c r="C17" s="20" t="s">
        <v>138</v>
      </c>
      <c r="D17" s="57">
        <v>1</v>
      </c>
      <c r="E17" s="6"/>
      <c r="F17" s="113"/>
      <c r="G17" s="114"/>
      <c r="H17" s="16"/>
    </row>
    <row r="18" spans="2:8" x14ac:dyDescent="0.25">
      <c r="B18" s="14"/>
      <c r="C18" s="20" t="s">
        <v>139</v>
      </c>
      <c r="D18" s="57">
        <v>1</v>
      </c>
      <c r="E18" s="6"/>
      <c r="F18" s="115"/>
      <c r="G18" s="116"/>
      <c r="H18" s="16"/>
    </row>
    <row r="19" spans="2:8" x14ac:dyDescent="0.25">
      <c r="B19" s="14"/>
      <c r="C19"/>
      <c r="D19"/>
      <c r="E19" s="6"/>
      <c r="F19" s="115"/>
      <c r="G19" s="116"/>
      <c r="H19" s="16"/>
    </row>
    <row r="20" spans="2:8" x14ac:dyDescent="0.25">
      <c r="B20" s="14"/>
      <c r="C20"/>
      <c r="D20"/>
      <c r="E20" s="6"/>
      <c r="F20" s="115"/>
      <c r="G20" s="116"/>
      <c r="H20" s="16"/>
    </row>
    <row r="21" spans="2:8" x14ac:dyDescent="0.25">
      <c r="B21" s="14"/>
      <c r="E21" s="6"/>
      <c r="F21" s="115"/>
      <c r="G21" s="116"/>
      <c r="H21" s="16"/>
    </row>
    <row r="22" spans="2:8" ht="15.75" thickBot="1" x14ac:dyDescent="0.3">
      <c r="B22" s="14"/>
      <c r="C22" s="15"/>
      <c r="D22" s="15"/>
      <c r="E22" s="6"/>
      <c r="F22" s="117"/>
      <c r="G22" s="118"/>
      <c r="H22" s="16"/>
    </row>
    <row r="23" spans="2:8" ht="15.75" thickBot="1" x14ac:dyDescent="0.3">
      <c r="B23" s="17"/>
      <c r="C23" s="18"/>
      <c r="D23" s="18"/>
      <c r="E23" s="18"/>
      <c r="F23" s="18"/>
      <c r="G23" s="18"/>
      <c r="H23" s="19"/>
    </row>
  </sheetData>
  <sheetProtection algorithmName="SHA-512" hashValue="8cM68jN9F5Zjd0sab5G14RklQBcoxtobUI5ZVSG26pRUmCYjBWApV4MNXpHXAZk46q11zOqXcEGp1/59yA2tmg==" saltValue="5l0sFDkLD8IXu11PRprXbw==" spinCount="100000" sheet="1"/>
  <mergeCells count="4">
    <mergeCell ref="F9:G10"/>
    <mergeCell ref="C7:G7"/>
    <mergeCell ref="F16:G16"/>
    <mergeCell ref="F17:G2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7"/>
  <sheetViews>
    <sheetView showGridLines="0" topLeftCell="A4" workbookViewId="0">
      <selection activeCell="F17" sqref="F17"/>
    </sheetView>
  </sheetViews>
  <sheetFormatPr baseColWidth="10" defaultRowHeight="15" x14ac:dyDescent="0.25"/>
  <cols>
    <col min="1" max="1" width="3.85546875" style="1" customWidth="1"/>
    <col min="2" max="2" width="11.42578125" style="1"/>
    <col min="3" max="3" width="38.7109375" style="1" bestFit="1" customWidth="1"/>
    <col min="4" max="4" width="20.85546875" style="1" customWidth="1"/>
    <col min="5" max="5" width="6.28515625" style="1" customWidth="1"/>
    <col min="6" max="6" width="48.28515625" style="1" bestFit="1" customWidth="1"/>
    <col min="7" max="7" width="21.7109375" style="1" customWidth="1"/>
    <col min="8" max="8" width="7.28515625" style="1" customWidth="1"/>
    <col min="9" max="16384" width="11.42578125" style="1"/>
  </cols>
  <sheetData>
    <row r="1" spans="2:22" ht="15.75" thickBot="1" x14ac:dyDescent="0.3"/>
    <row r="2" spans="2:22" x14ac:dyDescent="0.25">
      <c r="B2" s="29"/>
      <c r="C2" s="30"/>
      <c r="D2" s="30"/>
      <c r="E2" s="30"/>
      <c r="F2" s="30"/>
      <c r="G2" s="30"/>
      <c r="H2" s="31"/>
    </row>
    <row r="3" spans="2:22" x14ac:dyDescent="0.25">
      <c r="B3" s="14"/>
      <c r="C3" s="15"/>
      <c r="D3" s="15"/>
      <c r="E3" s="15"/>
      <c r="F3" s="15"/>
      <c r="G3" s="15"/>
      <c r="H3" s="16"/>
      <c r="V3" s="28">
        <f>+IF(D10&lt;=10,D10,IF(ROUNDDOWN(D10*10%,0)&gt;10,10,ROUNDDOWN(D10*10%,0)))</f>
        <v>0</v>
      </c>
    </row>
    <row r="4" spans="2:22" x14ac:dyDescent="0.25">
      <c r="B4" s="14"/>
      <c r="C4" s="15"/>
      <c r="D4" s="15"/>
      <c r="E4" s="15"/>
      <c r="F4" s="15"/>
      <c r="G4" s="15"/>
      <c r="H4" s="16"/>
    </row>
    <row r="5" spans="2:22" x14ac:dyDescent="0.25">
      <c r="B5" s="14"/>
      <c r="C5" s="15"/>
      <c r="D5" s="15"/>
      <c r="E5" s="15"/>
      <c r="F5" s="15"/>
      <c r="G5" s="15"/>
      <c r="H5" s="16"/>
    </row>
    <row r="6" spans="2:22" ht="36.75" customHeight="1" x14ac:dyDescent="0.35">
      <c r="B6" s="14"/>
      <c r="C6" s="34" t="s">
        <v>76</v>
      </c>
      <c r="D6" s="35"/>
      <c r="E6" s="26"/>
      <c r="F6"/>
      <c r="G6"/>
      <c r="H6" s="33"/>
    </row>
    <row r="7" spans="2:22" x14ac:dyDescent="0.25">
      <c r="B7" s="14"/>
      <c r="C7" s="15"/>
      <c r="D7" s="15"/>
      <c r="E7" s="15"/>
      <c r="F7"/>
      <c r="G7"/>
      <c r="H7" s="16"/>
      <c r="T7" s="1" t="s">
        <v>13</v>
      </c>
    </row>
    <row r="8" spans="2:22" x14ac:dyDescent="0.25">
      <c r="B8" s="14"/>
      <c r="C8" s="23" t="s">
        <v>76</v>
      </c>
      <c r="D8" s="23" t="s">
        <v>23</v>
      </c>
      <c r="E8" s="6"/>
      <c r="F8" s="23" t="s">
        <v>76</v>
      </c>
      <c r="G8" s="23" t="s">
        <v>23</v>
      </c>
      <c r="H8" s="16"/>
      <c r="T8" s="1" t="s">
        <v>14</v>
      </c>
    </row>
    <row r="9" spans="2:22" x14ac:dyDescent="0.25">
      <c r="B9" s="14"/>
      <c r="C9" s="20" t="s">
        <v>141</v>
      </c>
      <c r="D9" s="57">
        <v>0</v>
      </c>
      <c r="E9" s="6"/>
      <c r="F9" s="20" t="s">
        <v>142</v>
      </c>
      <c r="G9" s="63">
        <v>0</v>
      </c>
      <c r="H9" s="16"/>
    </row>
    <row r="10" spans="2:22" x14ac:dyDescent="0.25">
      <c r="B10" s="14"/>
      <c r="C10" s="20" t="s">
        <v>78</v>
      </c>
      <c r="D10" s="57">
        <v>0</v>
      </c>
      <c r="E10" s="6"/>
      <c r="F10" s="20" t="s">
        <v>100</v>
      </c>
      <c r="G10" s="63">
        <v>0</v>
      </c>
      <c r="H10" s="16"/>
    </row>
    <row r="11" spans="2:22" x14ac:dyDescent="0.25">
      <c r="B11" s="14"/>
      <c r="C11" s="15"/>
      <c r="D11" s="61"/>
      <c r="E11" s="6"/>
      <c r="F11" s="15"/>
      <c r="G11" s="64"/>
      <c r="H11" s="16"/>
    </row>
    <row r="12" spans="2:22" ht="15.75" thickBot="1" x14ac:dyDescent="0.3">
      <c r="B12" s="14"/>
      <c r="C12" s="65" t="s">
        <v>104</v>
      </c>
      <c r="D12" s="61"/>
      <c r="E12" s="6"/>
      <c r="F12" s="15"/>
      <c r="G12" s="64"/>
      <c r="H12" s="16"/>
      <c r="T12" s="1">
        <f>IF(D9="",0,1)</f>
        <v>1</v>
      </c>
    </row>
    <row r="13" spans="2:22" x14ac:dyDescent="0.25">
      <c r="B13" s="14"/>
      <c r="C13" s="119" t="s">
        <v>160</v>
      </c>
      <c r="D13" s="120"/>
      <c r="E13" s="120"/>
      <c r="F13" s="120"/>
      <c r="G13" s="121"/>
      <c r="H13" s="16"/>
    </row>
    <row r="14" spans="2:22" x14ac:dyDescent="0.25">
      <c r="B14" s="14"/>
      <c r="C14" s="122"/>
      <c r="D14" s="123"/>
      <c r="E14" s="123"/>
      <c r="F14" s="123"/>
      <c r="G14" s="124"/>
      <c r="H14" s="16"/>
    </row>
    <row r="15" spans="2:22" x14ac:dyDescent="0.25">
      <c r="B15" s="14"/>
      <c r="C15" s="122"/>
      <c r="D15" s="123"/>
      <c r="E15" s="123"/>
      <c r="F15" s="123"/>
      <c r="G15" s="124"/>
      <c r="H15" s="16"/>
    </row>
    <row r="16" spans="2:22" ht="15.75" thickBot="1" x14ac:dyDescent="0.3">
      <c r="B16" s="14"/>
      <c r="C16" s="125"/>
      <c r="D16" s="126"/>
      <c r="E16" s="126"/>
      <c r="F16" s="126"/>
      <c r="G16" s="127"/>
      <c r="H16" s="16"/>
      <c r="T16" s="1">
        <f>IF(G9="",0,1)</f>
        <v>1</v>
      </c>
    </row>
    <row r="17" spans="2:20" ht="15.75" thickBot="1" x14ac:dyDescent="0.3">
      <c r="B17" s="17"/>
      <c r="C17" s="18"/>
      <c r="D17" s="18"/>
      <c r="E17" s="18"/>
      <c r="F17" s="18"/>
      <c r="G17" s="18"/>
      <c r="H17" s="19"/>
      <c r="T17" s="1">
        <f>+T12+T16</f>
        <v>2</v>
      </c>
    </row>
  </sheetData>
  <sheetProtection algorithmName="SHA-512" hashValue="ijilseSxbScgMYPfBbwdT/B9xl1cPmNEOaGwZw/1g5lXqMh8IrOPLGFNEvAyl/utPcoBWeePsuEmufmQmbcKBQ==" saltValue="LWefHhNjw86qf8r+FXt0bQ==" spinCount="100000" sheet="1"/>
  <mergeCells count="1">
    <mergeCell ref="C13:G16"/>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1"/>
  <sheetViews>
    <sheetView showGridLines="0" workbookViewId="0">
      <selection activeCell="F8" sqref="F8:G10"/>
    </sheetView>
  </sheetViews>
  <sheetFormatPr baseColWidth="10" defaultRowHeight="15" x14ac:dyDescent="0.25"/>
  <cols>
    <col min="1" max="1" width="3.85546875" style="1" customWidth="1"/>
    <col min="2" max="2" width="11.42578125" style="1"/>
    <col min="3" max="3" width="38.7109375" style="1" bestFit="1" customWidth="1"/>
    <col min="4" max="4" width="20.85546875" style="1" customWidth="1"/>
    <col min="5" max="5" width="6.28515625" style="1" customWidth="1"/>
    <col min="6" max="6" width="36.42578125" style="1" customWidth="1"/>
    <col min="7" max="7" width="24.140625" style="1" customWidth="1"/>
    <col min="8" max="8" width="7.28515625" style="1" customWidth="1"/>
    <col min="9" max="16384" width="11.42578125" style="1"/>
  </cols>
  <sheetData>
    <row r="1" spans="2:22" ht="15.75" thickBot="1" x14ac:dyDescent="0.3"/>
    <row r="2" spans="2:22" x14ac:dyDescent="0.25">
      <c r="B2" s="29"/>
      <c r="C2" s="30"/>
      <c r="D2" s="30"/>
      <c r="E2" s="30"/>
      <c r="F2" s="30"/>
      <c r="G2" s="30"/>
      <c r="H2" s="31"/>
    </row>
    <row r="3" spans="2:22" x14ac:dyDescent="0.25">
      <c r="B3" s="14"/>
      <c r="C3" s="15"/>
      <c r="D3" s="15"/>
      <c r="E3" s="15"/>
      <c r="F3" s="15"/>
      <c r="G3" s="15"/>
      <c r="H3" s="16"/>
      <c r="V3" s="28">
        <f>+IF(D10&lt;=10,D10,IF(ROUNDDOWN(D10*10%,0)&gt;10,10,ROUNDDOWN(D10*10%,0)))</f>
        <v>0</v>
      </c>
    </row>
    <row r="4" spans="2:22" x14ac:dyDescent="0.25">
      <c r="B4" s="14"/>
      <c r="C4" s="15"/>
      <c r="D4" s="15"/>
      <c r="E4" s="15"/>
      <c r="F4" s="15"/>
      <c r="G4" s="15"/>
      <c r="H4" s="16"/>
    </row>
    <row r="5" spans="2:22" x14ac:dyDescent="0.25">
      <c r="B5" s="14"/>
      <c r="C5" s="15"/>
      <c r="D5" s="15"/>
      <c r="E5" s="15"/>
      <c r="F5" s="15"/>
      <c r="G5" s="15"/>
      <c r="H5" s="16"/>
    </row>
    <row r="6" spans="2:22" ht="21.75" customHeight="1" x14ac:dyDescent="0.35">
      <c r="B6" s="14"/>
      <c r="C6" s="110" t="s">
        <v>8</v>
      </c>
      <c r="D6" s="110"/>
      <c r="E6" s="26"/>
      <c r="F6"/>
      <c r="G6"/>
      <c r="H6" s="33"/>
      <c r="T6" s="1" t="s">
        <v>12</v>
      </c>
    </row>
    <row r="7" spans="2:22" ht="15.75" thickBot="1" x14ac:dyDescent="0.3">
      <c r="B7" s="14"/>
      <c r="C7" s="15"/>
      <c r="D7" s="15"/>
      <c r="E7" s="15"/>
      <c r="F7" s="66" t="s">
        <v>104</v>
      </c>
      <c r="G7"/>
      <c r="H7" s="16"/>
      <c r="T7" s="1" t="s">
        <v>13</v>
      </c>
    </row>
    <row r="8" spans="2:22" x14ac:dyDescent="0.25">
      <c r="B8" s="14"/>
      <c r="C8" s="23" t="s">
        <v>32</v>
      </c>
      <c r="D8" s="23" t="s">
        <v>23</v>
      </c>
      <c r="E8" s="6"/>
      <c r="F8" s="98" t="s">
        <v>161</v>
      </c>
      <c r="G8" s="100"/>
      <c r="H8" s="16"/>
      <c r="T8" s="1" t="s">
        <v>14</v>
      </c>
    </row>
    <row r="9" spans="2:22" x14ac:dyDescent="0.25">
      <c r="B9" s="14"/>
      <c r="C9" s="20" t="s">
        <v>80</v>
      </c>
      <c r="D9" s="57" t="s">
        <v>13</v>
      </c>
      <c r="E9" s="6"/>
      <c r="F9" s="101"/>
      <c r="G9" s="103"/>
      <c r="H9" s="16"/>
    </row>
    <row r="10" spans="2:22" ht="15.75" thickBot="1" x14ac:dyDescent="0.3">
      <c r="B10" s="14"/>
      <c r="C10" s="20" t="s">
        <v>143</v>
      </c>
      <c r="D10" s="57">
        <v>0</v>
      </c>
      <c r="E10" s="6"/>
      <c r="F10" s="104"/>
      <c r="G10" s="106"/>
      <c r="H10" s="16"/>
    </row>
    <row r="11" spans="2:22" ht="15.75" thickBot="1" x14ac:dyDescent="0.3">
      <c r="B11" s="17"/>
      <c r="C11" s="18"/>
      <c r="D11" s="18"/>
      <c r="E11" s="18"/>
      <c r="F11" s="18"/>
      <c r="G11" s="18"/>
      <c r="H11" s="19"/>
    </row>
  </sheetData>
  <sheetProtection algorithmName="SHA-512" hashValue="L9TzTy7Xcbu6uZUublFRMTn5WebnIKr2X/GWSznNVSVOYhXXZG52n9W2fY3eyyb8DLFzboT/mW175RmbKqaaow==" saltValue="P1vmzjqaB0jy8n+nktEqKw==" spinCount="100000" sheet="1"/>
  <mergeCells count="2">
    <mergeCell ref="C6:D6"/>
    <mergeCell ref="F8:G10"/>
  </mergeCells>
  <dataValidations count="1">
    <dataValidation type="list" allowBlank="1" showInputMessage="1" showErrorMessage="1" sqref="D9">
      <formula1>$T$6:$T$7</formula1>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26"/>
  <sheetViews>
    <sheetView showGridLines="0" tabSelected="1" workbookViewId="0">
      <selection activeCell="E30" sqref="E30"/>
    </sheetView>
  </sheetViews>
  <sheetFormatPr baseColWidth="10" defaultRowHeight="15" x14ac:dyDescent="0.25"/>
  <cols>
    <col min="2" max="2" width="33" bestFit="1" customWidth="1"/>
    <col min="3" max="3" width="14.5703125" bestFit="1" customWidth="1"/>
    <col min="5" max="5" width="33" bestFit="1" customWidth="1"/>
    <col min="6" max="6" width="14.5703125" bestFit="1" customWidth="1"/>
  </cols>
  <sheetData>
    <row r="2" spans="2:13" ht="18.75" x14ac:dyDescent="0.3">
      <c r="B2" s="129" t="s">
        <v>10</v>
      </c>
      <c r="C2" s="129"/>
      <c r="D2" s="129"/>
      <c r="E2" s="129"/>
      <c r="F2" s="129"/>
      <c r="G2" s="129"/>
      <c r="H2" s="47"/>
      <c r="I2" s="47"/>
      <c r="J2" s="47"/>
      <c r="K2" s="47"/>
      <c r="L2" s="47"/>
      <c r="M2" s="48"/>
    </row>
    <row r="3" spans="2:13" ht="18.75" x14ac:dyDescent="0.3">
      <c r="B3" s="129" t="s">
        <v>11</v>
      </c>
      <c r="C3" s="129"/>
      <c r="D3" s="129"/>
      <c r="E3" s="129"/>
      <c r="F3" s="129"/>
      <c r="G3" s="129"/>
      <c r="H3" s="47"/>
      <c r="I3" s="47"/>
      <c r="J3" s="47"/>
      <c r="K3" s="47"/>
      <c r="L3" s="47"/>
      <c r="M3" s="48"/>
    </row>
    <row r="4" spans="2:13" ht="23.25" x14ac:dyDescent="0.35">
      <c r="B4" s="41"/>
      <c r="C4" s="41"/>
      <c r="D4" s="41"/>
      <c r="E4" s="41"/>
      <c r="F4" s="41"/>
      <c r="G4" s="41"/>
      <c r="H4" s="41"/>
      <c r="I4" s="41"/>
      <c r="J4" s="41"/>
      <c r="K4" s="41"/>
      <c r="L4" s="41"/>
      <c r="M4" s="41"/>
    </row>
    <row r="5" spans="2:13" x14ac:dyDescent="0.25">
      <c r="B5" t="s">
        <v>38</v>
      </c>
      <c r="C5" s="128" t="s">
        <v>162</v>
      </c>
      <c r="D5" s="128"/>
      <c r="E5" s="128"/>
      <c r="F5" s="128"/>
      <c r="G5" s="128"/>
      <c r="H5" s="6"/>
      <c r="I5" s="6"/>
      <c r="J5" s="6"/>
    </row>
    <row r="6" spans="2:13" x14ac:dyDescent="0.25">
      <c r="B6" t="s">
        <v>3</v>
      </c>
      <c r="C6" s="128" t="s">
        <v>163</v>
      </c>
      <c r="D6" s="128"/>
      <c r="E6" s="128"/>
      <c r="F6" s="128"/>
      <c r="G6" s="128"/>
      <c r="H6" s="46"/>
      <c r="I6" s="46"/>
      <c r="J6" s="46"/>
    </row>
    <row r="7" spans="2:13" x14ac:dyDescent="0.25">
      <c r="H7" s="6"/>
      <c r="I7" s="6"/>
      <c r="J7" s="6"/>
    </row>
    <row r="8" spans="2:13" x14ac:dyDescent="0.25">
      <c r="B8" t="s">
        <v>39</v>
      </c>
      <c r="C8" s="44" t="str">
        <f>+IF(SUM(USUARIOS!I12:J17)=0,"Falta diligenciar","")</f>
        <v/>
      </c>
      <c r="E8" t="s">
        <v>84</v>
      </c>
      <c r="F8" s="44" t="str">
        <f>+IF(PREJUDICIALES!$D$10="","Falta  actualizar","")</f>
        <v/>
      </c>
    </row>
    <row r="9" spans="2:13" x14ac:dyDescent="0.25">
      <c r="B9" s="43" t="s">
        <v>42</v>
      </c>
      <c r="C9" s="45">
        <f>+SUM(USUARIOS!I12:I17)/(6-SUM(USUARIOS!H12:H17))</f>
        <v>1</v>
      </c>
      <c r="E9" s="43" t="s">
        <v>47</v>
      </c>
      <c r="F9" s="43">
        <f>+PREJUDICIALES!$D$11</f>
        <v>0</v>
      </c>
    </row>
    <row r="10" spans="2:13" x14ac:dyDescent="0.25">
      <c r="B10" s="43" t="s">
        <v>40</v>
      </c>
      <c r="C10" s="43">
        <f>+ABOGADOS!$D$12+SUM(USUARIOS!I12:I17)</f>
        <v>9</v>
      </c>
      <c r="E10" s="43" t="s">
        <v>45</v>
      </c>
      <c r="F10" s="45">
        <f>IFERROR(PREJUDICIALES!$D$11/PREJUDICIALES!$D$10,"")</f>
        <v>0</v>
      </c>
    </row>
    <row r="11" spans="2:13" x14ac:dyDescent="0.25">
      <c r="B11" s="43" t="s">
        <v>9</v>
      </c>
      <c r="C11" s="71" t="s">
        <v>118</v>
      </c>
      <c r="E11" s="43" t="s">
        <v>48</v>
      </c>
      <c r="F11" s="45" t="str">
        <f>IFERROR(PREJUDICIALES!$G$13/PREJUDICIALES!$V$3,"")</f>
        <v/>
      </c>
    </row>
    <row r="12" spans="2:13" x14ac:dyDescent="0.25">
      <c r="B12" s="43" t="s">
        <v>41</v>
      </c>
      <c r="C12" s="45">
        <f>IFERROR((ABOGADOS!$G$17+ABOGADOS!$G$18+ABOGADOS!$G$19*0.5)/ABOGADOS!D12,"")</f>
        <v>1</v>
      </c>
    </row>
    <row r="13" spans="2:13" x14ac:dyDescent="0.25">
      <c r="E13" t="s">
        <v>76</v>
      </c>
      <c r="F13" s="44" t="str">
        <f>+IF(ARBITRAMENTOS!T17=0,"Falta  actualizar","")</f>
        <v/>
      </c>
    </row>
    <row r="14" spans="2:13" x14ac:dyDescent="0.25">
      <c r="B14" t="s">
        <v>83</v>
      </c>
      <c r="C14" s="44" t="str">
        <f>+IF(JUDICIALES!$D$11="","Falta  actualizar","")</f>
        <v/>
      </c>
      <c r="E14" s="43" t="s">
        <v>46</v>
      </c>
      <c r="F14" s="43">
        <f>+ARBITRAMENTOS!D10</f>
        <v>0</v>
      </c>
    </row>
    <row r="15" spans="2:13" x14ac:dyDescent="0.25">
      <c r="B15" s="43" t="s">
        <v>43</v>
      </c>
      <c r="C15" s="43">
        <f>+JUDICIALES!$D$12</f>
        <v>372</v>
      </c>
      <c r="E15" s="43" t="s">
        <v>45</v>
      </c>
      <c r="F15" s="45" t="str">
        <f>IFERROR(ARBITRAMENTOS!D10/ARBITRAMENTOS!D9,"")</f>
        <v/>
      </c>
    </row>
    <row r="16" spans="2:13" x14ac:dyDescent="0.25">
      <c r="B16" s="43" t="s">
        <v>45</v>
      </c>
      <c r="C16" s="45">
        <f>IFERROR(JUDICIALES!$D$12/JUDICIALES!$D$11,"")</f>
        <v>0.99465240641711228</v>
      </c>
    </row>
    <row r="17" spans="2:6" x14ac:dyDescent="0.25">
      <c r="B17" s="43" t="s">
        <v>51</v>
      </c>
      <c r="C17" s="45">
        <f>IFERROR(JUDICIALES!$G$11/JUDICIALES!$G$10,"")</f>
        <v>0</v>
      </c>
      <c r="E17" t="s">
        <v>79</v>
      </c>
      <c r="F17" s="44" t="str">
        <f>+IF(PAGOS!D9="","Falta  actualizar","")</f>
        <v/>
      </c>
    </row>
    <row r="18" spans="2:6" x14ac:dyDescent="0.25">
      <c r="B18" s="43" t="s">
        <v>44</v>
      </c>
      <c r="C18" s="43">
        <f>IFERROR(C15/ABOGADOS!$D$12,"")</f>
        <v>124</v>
      </c>
      <c r="E18" s="43" t="s">
        <v>49</v>
      </c>
      <c r="F18" s="43">
        <f>+PAGOS!D10</f>
        <v>0</v>
      </c>
    </row>
    <row r="19" spans="2:6" x14ac:dyDescent="0.25">
      <c r="B19" s="43" t="s">
        <v>82</v>
      </c>
      <c r="C19" s="45">
        <f>IFERROR(1-(JUDICIALES!$H$22+JUDICIALES!$H$23+JUDICIALES!$H$24)/(JUDICIALES!$G$22+JUDICIALES!$G$23+JUDICIALES!$G$24),"")</f>
        <v>0</v>
      </c>
      <c r="E19" s="43" t="s">
        <v>50</v>
      </c>
      <c r="F19" s="43" t="str">
        <f>+IF(PAGOS!D9="No","No aplica","si")</f>
        <v>No aplica</v>
      </c>
    </row>
    <row r="21" spans="2:6" ht="15.75" thickBot="1" x14ac:dyDescent="0.3"/>
    <row r="22" spans="2:6" x14ac:dyDescent="0.25">
      <c r="B22" s="2" t="s">
        <v>104</v>
      </c>
      <c r="C22" s="3"/>
      <c r="D22" s="3"/>
      <c r="E22" s="3"/>
      <c r="F22" s="4"/>
    </row>
    <row r="23" spans="2:6" x14ac:dyDescent="0.25">
      <c r="B23" s="115" t="s">
        <v>166</v>
      </c>
      <c r="C23" s="130"/>
      <c r="D23" s="130"/>
      <c r="E23" s="130"/>
      <c r="F23" s="116"/>
    </row>
    <row r="24" spans="2:6" x14ac:dyDescent="0.25">
      <c r="B24" s="115"/>
      <c r="C24" s="130"/>
      <c r="D24" s="130"/>
      <c r="E24" s="130"/>
      <c r="F24" s="116"/>
    </row>
    <row r="25" spans="2:6" x14ac:dyDescent="0.25">
      <c r="B25" s="115"/>
      <c r="C25" s="130"/>
      <c r="D25" s="130"/>
      <c r="E25" s="130"/>
      <c r="F25" s="116"/>
    </row>
    <row r="26" spans="2:6" ht="15.75" thickBot="1" x14ac:dyDescent="0.3">
      <c r="B26" s="117"/>
      <c r="C26" s="131"/>
      <c r="D26" s="131"/>
      <c r="E26" s="131"/>
      <c r="F26" s="118"/>
    </row>
  </sheetData>
  <sheetProtection algorithmName="SHA-512" hashValue="oYy6+FMrDUJp7yajB2nFk6zfxjg7nx9wrBVSyVVHj9e4qRP7KnZOskU3IcSz5XU/0snkC3FPmsPSt6fMl/xLfw==" saltValue="JHNAqtUJ7WP4OFUpc0qITQ==" spinCount="100000" sheet="1" objects="1" scenarios="1"/>
  <mergeCells count="5">
    <mergeCell ref="C5:G5"/>
    <mergeCell ref="C6:G6"/>
    <mergeCell ref="B2:G2"/>
    <mergeCell ref="B3:G3"/>
    <mergeCell ref="B23:F2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Principal</vt:lpstr>
      <vt:lpstr>USUARIOS</vt:lpstr>
      <vt:lpstr>Base a pegar</vt:lpstr>
      <vt:lpstr>ABOGADOS</vt:lpstr>
      <vt:lpstr>JUDICIALES</vt:lpstr>
      <vt:lpstr>PREJUDICIALES</vt:lpstr>
      <vt:lpstr>ARBITRAMENTOS</vt:lpstr>
      <vt:lpstr>PAGOS</vt:lpstr>
      <vt:lpstr>Resumen general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Pablo Garzón Peraza</dc:creator>
  <cp:lastModifiedBy>SMR</cp:lastModifiedBy>
  <dcterms:created xsi:type="dcterms:W3CDTF">2020-06-25T21:16:25Z</dcterms:created>
  <dcterms:modified xsi:type="dcterms:W3CDTF">2021-03-17T23:52:09Z</dcterms:modified>
</cp:coreProperties>
</file>